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CypC/Excel Sheets/"/>
    </mc:Choice>
  </mc:AlternateContent>
  <xr:revisionPtr revIDLastSave="0" documentId="8_{C6B42078-8F1C-D645-9258-73AC110CF741}" xr6:coauthVersionLast="47" xr6:coauthVersionMax="47" xr10:uidLastSave="{00000000-0000-0000-0000-000000000000}"/>
  <bookViews>
    <workbookView xWindow="14020" yWindow="8220" windowWidth="27240" windowHeight="16360" activeTab="4" xr2:uid="{92855BC1-77F2-864D-B164-CD538C1F34CA}"/>
  </bookViews>
  <sheets>
    <sheet name="CypC 4" sheetId="3" r:id="rId1"/>
    <sheet name="CypC 6" sheetId="5" r:id="rId2"/>
    <sheet name="CypC 7" sheetId="4" r:id="rId3"/>
    <sheet name="Auswertung 20% bubbler" sheetId="2" r:id="rId4"/>
    <sheet name="Standard" sheetId="6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6" l="1"/>
  <c r="F2" i="6"/>
  <c r="H2" i="6"/>
  <c r="I2" i="6"/>
  <c r="J2" i="6"/>
  <c r="K2" i="6"/>
  <c r="L2" i="6"/>
  <c r="M2" i="6"/>
  <c r="O2" i="6"/>
  <c r="B3" i="6"/>
  <c r="C3" i="6"/>
  <c r="D3" i="6"/>
  <c r="O3" i="6" s="1"/>
  <c r="R3" i="6" s="1"/>
  <c r="F3" i="6"/>
  <c r="H3" i="6"/>
  <c r="I3" i="6"/>
  <c r="B4" i="6"/>
  <c r="C4" i="6"/>
  <c r="D4" i="6"/>
  <c r="O4" i="6" s="1"/>
  <c r="R4" i="6" s="1"/>
  <c r="F4" i="6"/>
  <c r="H4" i="6"/>
  <c r="I4" i="6"/>
  <c r="J4" i="6"/>
  <c r="B5" i="6"/>
  <c r="C5" i="6"/>
  <c r="D5" i="6"/>
  <c r="F5" i="6"/>
  <c r="H5" i="6"/>
  <c r="I5" i="6"/>
  <c r="O5" i="6"/>
  <c r="R5" i="6"/>
  <c r="B6" i="6"/>
  <c r="C6" i="6"/>
  <c r="D6" i="6"/>
  <c r="F6" i="6"/>
  <c r="H6" i="6"/>
  <c r="I6" i="6"/>
  <c r="J6" i="6"/>
  <c r="O6" i="6"/>
  <c r="R6" i="6"/>
  <c r="B7" i="6"/>
  <c r="C7" i="6"/>
  <c r="D7" i="6"/>
  <c r="O7" i="6" s="1"/>
  <c r="R7" i="6" s="1"/>
  <c r="F7" i="6"/>
  <c r="H7" i="6"/>
  <c r="I7" i="6"/>
  <c r="L7" i="6" s="1"/>
  <c r="J7" i="6"/>
  <c r="S7" i="6"/>
  <c r="T7" i="6"/>
  <c r="B8" i="6"/>
  <c r="C8" i="6"/>
  <c r="D8" i="6"/>
  <c r="F8" i="6"/>
  <c r="H8" i="6"/>
  <c r="I8" i="6"/>
  <c r="L8" i="6" s="1"/>
  <c r="O8" i="6"/>
  <c r="R8" i="6"/>
  <c r="B11" i="6"/>
  <c r="F11" i="6"/>
  <c r="O11" i="6"/>
  <c r="B12" i="6"/>
  <c r="C12" i="6"/>
  <c r="D12" i="6"/>
  <c r="O12" i="6" s="1"/>
  <c r="S3" i="6" s="1"/>
  <c r="F12" i="6"/>
  <c r="J3" i="6" s="1"/>
  <c r="B13" i="6"/>
  <c r="C13" i="6"/>
  <c r="D13" i="6"/>
  <c r="F13" i="6"/>
  <c r="O13" i="6"/>
  <c r="S4" i="6" s="1"/>
  <c r="B14" i="6"/>
  <c r="O14" i="6" s="1"/>
  <c r="S5" i="6" s="1"/>
  <c r="C14" i="6"/>
  <c r="F14" i="6" s="1"/>
  <c r="J5" i="6" s="1"/>
  <c r="D14" i="6"/>
  <c r="B15" i="6"/>
  <c r="C15" i="6"/>
  <c r="D15" i="6"/>
  <c r="F15" i="6"/>
  <c r="O15" i="6"/>
  <c r="S6" i="6" s="1"/>
  <c r="B16" i="6"/>
  <c r="C16" i="6"/>
  <c r="D16" i="6"/>
  <c r="F16" i="6"/>
  <c r="O16" i="6"/>
  <c r="B17" i="6"/>
  <c r="C17" i="6"/>
  <c r="F17" i="6" s="1"/>
  <c r="J8" i="6" s="1"/>
  <c r="D17" i="6"/>
  <c r="O17" i="6" s="1"/>
  <c r="S8" i="6" s="1"/>
  <c r="B20" i="6"/>
  <c r="F20" i="6"/>
  <c r="O20" i="6"/>
  <c r="B21" i="6"/>
  <c r="C21" i="6"/>
  <c r="F21" i="6" s="1"/>
  <c r="K3" i="6" s="1"/>
  <c r="D21" i="6"/>
  <c r="O21" i="6" s="1"/>
  <c r="T3" i="6" s="1"/>
  <c r="B22" i="6"/>
  <c r="C22" i="6"/>
  <c r="D22" i="6"/>
  <c r="F22" i="6"/>
  <c r="K4" i="6" s="1"/>
  <c r="O22" i="6"/>
  <c r="T4" i="6" s="1"/>
  <c r="B23" i="6"/>
  <c r="F23" i="6" s="1"/>
  <c r="K5" i="6" s="1"/>
  <c r="C23" i="6"/>
  <c r="D23" i="6"/>
  <c r="B24" i="6"/>
  <c r="C24" i="6"/>
  <c r="D24" i="6"/>
  <c r="O24" i="6" s="1"/>
  <c r="T6" i="6" s="1"/>
  <c r="F24" i="6"/>
  <c r="K6" i="6" s="1"/>
  <c r="B25" i="6"/>
  <c r="C25" i="6"/>
  <c r="D25" i="6"/>
  <c r="F25" i="6"/>
  <c r="K7" i="6" s="1"/>
  <c r="O25" i="6"/>
  <c r="B26" i="6"/>
  <c r="O26" i="6" s="1"/>
  <c r="T8" i="6" s="1"/>
  <c r="C26" i="6"/>
  <c r="F26" i="6" s="1"/>
  <c r="K8" i="6" s="1"/>
  <c r="D26" i="6"/>
  <c r="F6" i="5"/>
  <c r="G6" i="5"/>
  <c r="J6" i="5"/>
  <c r="K6" i="5"/>
  <c r="F7" i="5"/>
  <c r="G7" i="5"/>
  <c r="J7" i="5"/>
  <c r="K7" i="5"/>
  <c r="F8" i="5"/>
  <c r="G8" i="5"/>
  <c r="J8" i="5"/>
  <c r="K8" i="5"/>
  <c r="F9" i="5"/>
  <c r="G9" i="5"/>
  <c r="J9" i="5"/>
  <c r="K9" i="5"/>
  <c r="F10" i="5"/>
  <c r="G10" i="5"/>
  <c r="J10" i="5"/>
  <c r="K10" i="5"/>
  <c r="F11" i="5"/>
  <c r="G11" i="5"/>
  <c r="J11" i="5"/>
  <c r="K11" i="5"/>
  <c r="F12" i="5"/>
  <c r="G12" i="5"/>
  <c r="J12" i="5"/>
  <c r="K12" i="5"/>
  <c r="F13" i="5"/>
  <c r="G13" i="5"/>
  <c r="J13" i="5"/>
  <c r="K13" i="5"/>
  <c r="F14" i="5"/>
  <c r="G14" i="5"/>
  <c r="J14" i="5"/>
  <c r="K14" i="5"/>
  <c r="F15" i="5"/>
  <c r="G15" i="5"/>
  <c r="J15" i="5"/>
  <c r="K15" i="5"/>
  <c r="F16" i="5"/>
  <c r="G16" i="5"/>
  <c r="J16" i="5"/>
  <c r="K16" i="5"/>
  <c r="F17" i="5"/>
  <c r="G17" i="5"/>
  <c r="J17" i="5"/>
  <c r="K17" i="5"/>
  <c r="F18" i="5"/>
  <c r="G18" i="5"/>
  <c r="J18" i="5"/>
  <c r="K18" i="5"/>
  <c r="F19" i="5"/>
  <c r="G19" i="5"/>
  <c r="J19" i="5"/>
  <c r="K19" i="5"/>
  <c r="F20" i="5"/>
  <c r="G20" i="5"/>
  <c r="J20" i="5"/>
  <c r="K20" i="5"/>
  <c r="F21" i="5"/>
  <c r="G21" i="5"/>
  <c r="J21" i="5"/>
  <c r="K21" i="5"/>
  <c r="F22" i="5"/>
  <c r="G22" i="5"/>
  <c r="J22" i="5"/>
  <c r="K22" i="5"/>
  <c r="F5" i="4"/>
  <c r="G5" i="4"/>
  <c r="F6" i="4"/>
  <c r="G6" i="4" s="1"/>
  <c r="F7" i="4"/>
  <c r="G7" i="4"/>
  <c r="F8" i="4"/>
  <c r="G8" i="4"/>
  <c r="F9" i="4"/>
  <c r="G9" i="4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G16" i="4"/>
  <c r="F17" i="4"/>
  <c r="G17" i="4"/>
  <c r="F18" i="4"/>
  <c r="G18" i="4"/>
  <c r="F19" i="4"/>
  <c r="G19" i="4"/>
  <c r="F20" i="4"/>
  <c r="G20" i="4"/>
  <c r="F21" i="4"/>
  <c r="G21" i="4"/>
  <c r="G9" i="3"/>
  <c r="I9" i="3" s="1"/>
  <c r="K9" i="3"/>
  <c r="L9" i="3" s="1"/>
  <c r="G10" i="3"/>
  <c r="I10" i="3" s="1"/>
  <c r="K10" i="3"/>
  <c r="L10" i="3"/>
  <c r="G11" i="3"/>
  <c r="I11" i="3"/>
  <c r="K11" i="3"/>
  <c r="L11" i="3" s="1"/>
  <c r="G12" i="3"/>
  <c r="I12" i="3" s="1"/>
  <c r="K12" i="3"/>
  <c r="L12" i="3"/>
  <c r="G13" i="3"/>
  <c r="I13" i="3"/>
  <c r="K13" i="3"/>
  <c r="L13" i="3" s="1"/>
  <c r="G14" i="3"/>
  <c r="I14" i="3"/>
  <c r="K14" i="3"/>
  <c r="L14" i="3" s="1"/>
  <c r="G15" i="3"/>
  <c r="I15" i="3"/>
  <c r="K15" i="3"/>
  <c r="L15" i="3" s="1"/>
  <c r="G16" i="3"/>
  <c r="I16" i="3"/>
  <c r="K16" i="3"/>
  <c r="L16" i="3"/>
  <c r="G17" i="3"/>
  <c r="I17" i="3"/>
  <c r="K17" i="3"/>
  <c r="L17" i="3" s="1"/>
  <c r="G18" i="3"/>
  <c r="I18" i="3"/>
  <c r="K18" i="3"/>
  <c r="L18" i="3"/>
  <c r="G19" i="3"/>
  <c r="I19" i="3"/>
  <c r="K19" i="3"/>
  <c r="L19" i="3" s="1"/>
  <c r="G20" i="3"/>
  <c r="I20" i="3"/>
  <c r="K20" i="3"/>
  <c r="L20" i="3"/>
  <c r="G21" i="3"/>
  <c r="I21" i="3"/>
  <c r="K21" i="3"/>
  <c r="L21" i="3" s="1"/>
  <c r="L3" i="6" l="1"/>
  <c r="U5" i="6"/>
  <c r="V5" i="6" s="1"/>
  <c r="L4" i="6"/>
  <c r="U8" i="6"/>
  <c r="V8" i="6" s="1"/>
  <c r="U6" i="6"/>
  <c r="V6" i="6" s="1"/>
  <c r="L6" i="6"/>
  <c r="L5" i="6"/>
  <c r="U3" i="6"/>
  <c r="V3" i="6" s="1"/>
  <c r="U7" i="6"/>
  <c r="V7" i="6" s="1"/>
  <c r="U4" i="6"/>
  <c r="V4" i="6" s="1"/>
  <c r="O23" i="6"/>
  <c r="T5" i="6" s="1"/>
  <c r="M8" i="6"/>
  <c r="M7" i="6"/>
  <c r="M6" i="6"/>
  <c r="M5" i="6"/>
  <c r="M4" i="6"/>
  <c r="M3" i="6"/>
  <c r="N42" i="2" l="1"/>
  <c r="N41" i="2"/>
  <c r="N40" i="2"/>
  <c r="N39" i="2"/>
  <c r="N38" i="2"/>
  <c r="N37" i="2"/>
  <c r="N36" i="2"/>
  <c r="N35" i="2"/>
  <c r="N34" i="2"/>
  <c r="N33" i="2"/>
  <c r="N32" i="2"/>
  <c r="N31" i="2"/>
  <c r="N30" i="2"/>
  <c r="Z27" i="2"/>
  <c r="V27" i="2"/>
  <c r="O27" i="2"/>
  <c r="Z26" i="2"/>
  <c r="V26" i="2"/>
  <c r="O26" i="2"/>
  <c r="Z25" i="2"/>
  <c r="V25" i="2"/>
  <c r="O25" i="2"/>
  <c r="Z24" i="2"/>
  <c r="V24" i="2"/>
  <c r="O24" i="2"/>
  <c r="Z23" i="2"/>
  <c r="V23" i="2"/>
  <c r="S23" i="2"/>
  <c r="P42" i="2" s="1"/>
  <c r="O23" i="2"/>
  <c r="O42" i="2" s="1"/>
  <c r="Z22" i="2"/>
  <c r="V22" i="2"/>
  <c r="S22" i="2"/>
  <c r="P41" i="2" s="1"/>
  <c r="O22" i="2"/>
  <c r="O41" i="2" s="1"/>
  <c r="Z21" i="2"/>
  <c r="V21" i="2"/>
  <c r="S21" i="2"/>
  <c r="P40" i="2" s="1"/>
  <c r="O21" i="2"/>
  <c r="O40" i="2" s="1"/>
  <c r="F21" i="2"/>
  <c r="G21" i="2" s="1"/>
  <c r="Z20" i="2"/>
  <c r="V20" i="2"/>
  <c r="S20" i="2"/>
  <c r="P39" i="2" s="1"/>
  <c r="O20" i="2"/>
  <c r="O39" i="2" s="1"/>
  <c r="F20" i="2"/>
  <c r="G20" i="2" s="1"/>
  <c r="Z19" i="2"/>
  <c r="V19" i="2"/>
  <c r="S19" i="2"/>
  <c r="P38" i="2" s="1"/>
  <c r="O19" i="2"/>
  <c r="O38" i="2" s="1"/>
  <c r="F19" i="2"/>
  <c r="G19" i="2" s="1"/>
  <c r="Z18" i="2"/>
  <c r="V18" i="2"/>
  <c r="S18" i="2"/>
  <c r="P37" i="2" s="1"/>
  <c r="O18" i="2"/>
  <c r="O37" i="2" s="1"/>
  <c r="F18" i="2"/>
  <c r="G18" i="2" s="1"/>
  <c r="Z17" i="2"/>
  <c r="V17" i="2"/>
  <c r="S17" i="2"/>
  <c r="P36" i="2" s="1"/>
  <c r="O17" i="2"/>
  <c r="O36" i="2" s="1"/>
  <c r="F17" i="2"/>
  <c r="G17" i="2" s="1"/>
  <c r="Z16" i="2"/>
  <c r="V16" i="2"/>
  <c r="S16" i="2"/>
  <c r="P35" i="2" s="1"/>
  <c r="O16" i="2"/>
  <c r="O35" i="2" s="1"/>
  <c r="F16" i="2"/>
  <c r="G16" i="2" s="1"/>
  <c r="Z15" i="2"/>
  <c r="V15" i="2"/>
  <c r="S15" i="2"/>
  <c r="P34" i="2" s="1"/>
  <c r="O15" i="2"/>
  <c r="O34" i="2" s="1"/>
  <c r="F15" i="2"/>
  <c r="G15" i="2" s="1"/>
  <c r="Z14" i="2"/>
  <c r="V14" i="2"/>
  <c r="S14" i="2"/>
  <c r="P33" i="2" s="1"/>
  <c r="O14" i="2"/>
  <c r="O33" i="2" s="1"/>
  <c r="F14" i="2"/>
  <c r="G14" i="2" s="1"/>
  <c r="Z13" i="2"/>
  <c r="V13" i="2"/>
  <c r="S13" i="2"/>
  <c r="P32" i="2" s="1"/>
  <c r="O13" i="2"/>
  <c r="O32" i="2" s="1"/>
  <c r="F13" i="2"/>
  <c r="G13" i="2" s="1"/>
  <c r="Z12" i="2"/>
  <c r="V12" i="2"/>
  <c r="S12" i="2"/>
  <c r="P31" i="2" s="1"/>
  <c r="O12" i="2"/>
  <c r="O31" i="2" s="1"/>
  <c r="F12" i="2"/>
  <c r="G12" i="2" s="1"/>
  <c r="Z11" i="2"/>
  <c r="V11" i="2"/>
  <c r="S11" i="2"/>
  <c r="P30" i="2" s="1"/>
  <c r="O11" i="2"/>
  <c r="O30" i="2" s="1"/>
  <c r="F11" i="2"/>
  <c r="G11" i="2" s="1"/>
  <c r="F10" i="2"/>
  <c r="G10" i="2" s="1"/>
  <c r="F9" i="2"/>
  <c r="G9" i="2" s="1"/>
  <c r="F8" i="2"/>
  <c r="G8" i="2" s="1"/>
  <c r="F7" i="2"/>
  <c r="G7" i="2" s="1"/>
  <c r="F6" i="2"/>
  <c r="G6" i="2" s="1"/>
  <c r="F5" i="2"/>
  <c r="G5" i="2" s="1"/>
</calcChain>
</file>

<file path=xl/sharedStrings.xml><?xml version="1.0" encoding="utf-8"?>
<sst xmlns="http://schemas.openxmlformats.org/spreadsheetml/2006/main" count="72" uniqueCount="31">
  <si>
    <t>1-octanol</t>
  </si>
  <si>
    <t>R-PhOl</t>
  </si>
  <si>
    <t>S-PhOl</t>
  </si>
  <si>
    <t>R-PhOl norm.</t>
  </si>
  <si>
    <t>c R-PhOl [mM]</t>
  </si>
  <si>
    <t>s-PhOl norm.</t>
  </si>
  <si>
    <t>c s-PhOl</t>
  </si>
  <si>
    <t>c R-PhOl</t>
  </si>
  <si>
    <t>c S-PhOl</t>
  </si>
  <si>
    <t>MW</t>
  </si>
  <si>
    <t>CypC 7</t>
  </si>
  <si>
    <t>CypC 6</t>
  </si>
  <si>
    <t>CypC 4</t>
  </si>
  <si>
    <t>Standardabw.</t>
  </si>
  <si>
    <t>time [min]</t>
  </si>
  <si>
    <t>Equation standard: y= 0.3524x</t>
  </si>
  <si>
    <t>Mean from CypC 4,6,7</t>
  </si>
  <si>
    <t>STABWN</t>
  </si>
  <si>
    <t>R-PhOl [µM]</t>
  </si>
  <si>
    <t>s-phol [mM]</t>
  </si>
  <si>
    <t>norm s-phol</t>
  </si>
  <si>
    <t>c R-Phol [mM]</t>
  </si>
  <si>
    <t xml:space="preserve">normalized R-Phol </t>
  </si>
  <si>
    <t>Area</t>
  </si>
  <si>
    <t>R3</t>
  </si>
  <si>
    <t>R2</t>
  </si>
  <si>
    <t>Mean</t>
  </si>
  <si>
    <t>R1</t>
  </si>
  <si>
    <t>Normalized R-PhOl</t>
  </si>
  <si>
    <t>200 mg Beads used</t>
  </si>
  <si>
    <t>200 mg, 20 µM CypC in 2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</si>
</sst>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0.0000"/>
    <numFmt numFmtId="169" formatCode="0.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168" fontId="0" fillId="0" borderId="0" xfId="0" applyNumberFormat="1"/>
    <xf numFmtId="169" fontId="0" fillId="0" borderId="0" xfId="0" applyNumberFormat="1"/>
    <xf numFmtId="169" fontId="0" fillId="0" borderId="2" xfId="0" applyNumberFormat="1" applyBorder="1"/>
    <xf numFmtId="2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CypC</a:t>
            </a:r>
            <a:r>
              <a:rPr lang="de-DE" sz="1200" baseline="0"/>
              <a:t> 4:</a:t>
            </a:r>
            <a:r>
              <a:rPr lang="de-DE"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 20% Bubbler, 60 min, 200 mg Beads</a:t>
            </a:r>
          </a:p>
        </c:rich>
      </c:tx>
      <c:layout>
        <c:manualLayout>
          <c:xMode val="edge"/>
          <c:yMode val="edge"/>
          <c:x val="0.26780543940135199"/>
          <c:y val="5.09259259259259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4515495212512741"/>
          <c:y val="0.19745370370370371"/>
          <c:w val="0.82536979234661378"/>
          <c:h val="0.59292395742198878"/>
        </c:manualLayout>
      </c:layout>
      <c:scatterChart>
        <c:scatterStyle val="lineMarker"/>
        <c:varyColors val="0"/>
        <c:ser>
          <c:idx val="1"/>
          <c:order val="0"/>
          <c:tx>
            <c:v>R-PhOl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'CypC 4'!$B$9:$B$21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'CypC 4'!$I$9:$I$21</c:f>
              <c:numCache>
                <c:formatCode>General</c:formatCode>
                <c:ptCount val="13"/>
                <c:pt idx="0">
                  <c:v>0</c:v>
                </c:pt>
                <c:pt idx="1">
                  <c:v>1.3665306023636577E-2</c:v>
                </c:pt>
                <c:pt idx="2">
                  <c:v>2.8076123666569072E-2</c:v>
                </c:pt>
                <c:pt idx="3">
                  <c:v>3.6871733545163841E-2</c:v>
                </c:pt>
                <c:pt idx="4">
                  <c:v>4.3020094324311649E-2</c:v>
                </c:pt>
                <c:pt idx="5">
                  <c:v>5.0821105042206993E-2</c:v>
                </c:pt>
                <c:pt idx="6">
                  <c:v>5.5796892452158846E-2</c:v>
                </c:pt>
                <c:pt idx="7">
                  <c:v>6.2249311508277068E-2</c:v>
                </c:pt>
                <c:pt idx="8">
                  <c:v>6.6698445148215782E-2</c:v>
                </c:pt>
                <c:pt idx="9">
                  <c:v>6.5969233552838277E-2</c:v>
                </c:pt>
                <c:pt idx="10">
                  <c:v>6.7871786511221346E-2</c:v>
                </c:pt>
                <c:pt idx="11">
                  <c:v>6.8667474929239747E-2</c:v>
                </c:pt>
                <c:pt idx="12">
                  <c:v>7.0140639261028384E-2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6A-0346-AAD4-325350F8AFFB}"/>
            </c:ext>
          </c:extLst>
        </c:ser>
        <c:ser>
          <c:idx val="0"/>
          <c:order val="1"/>
          <c:tx>
            <c:v>S-PhOl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'CypC 4'!$B$9:$B$21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'CypC 4'!$L$9:$L$21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5.7686953076641605E-3</c:v>
                </c:pt>
                <c:pt idx="11">
                  <c:v>6.4242246515968373E-3</c:v>
                </c:pt>
                <c:pt idx="12">
                  <c:v>6.2931696535932589E-3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6A-0346-AAD4-325350F8A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6033520"/>
        <c:axId val="1554491168"/>
      </c:scatterChart>
      <c:valAx>
        <c:axId val="1536033520"/>
        <c:scaling>
          <c:orientation val="minMax"/>
          <c:max val="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</a:t>
                </a:r>
                <a:r>
                  <a:rPr lang="de-DE" baseline="0"/>
                  <a:t> [min]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47566629875344674"/>
              <c:y val="0.883310002916302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54491168"/>
        <c:crosses val="autoZero"/>
        <c:crossBetween val="midCat"/>
      </c:valAx>
      <c:valAx>
        <c:axId val="1554491168"/>
        <c:scaling>
          <c:orientation val="minMax"/>
          <c:max val="0.1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PhOl [mM]</a:t>
                </a:r>
              </a:p>
            </c:rich>
          </c:tx>
          <c:layout>
            <c:manualLayout>
              <c:xMode val="edge"/>
              <c:yMode val="edge"/>
              <c:x val="1.6747304277419755E-2"/>
              <c:y val="0.347064012831729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6033520"/>
        <c:crosses val="autoZero"/>
        <c:crossBetween val="midCat"/>
        <c:majorUnit val="0.0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717847483486762"/>
          <c:y val="0.19502260134149893"/>
          <c:w val="0.16414665891279667"/>
          <c:h val="0.189236657917760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R-PhOl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'CypC 6'!$B$6:$B$22</c:f>
              <c:numCache>
                <c:formatCode>General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</c:numCache>
            </c:numRef>
          </c:xVal>
          <c:yVal>
            <c:numRef>
              <c:f>'CypC 6'!$G$6:$G$22</c:f>
              <c:numCache>
                <c:formatCode>0.0000</c:formatCode>
                <c:ptCount val="17"/>
                <c:pt idx="0" formatCode="General">
                  <c:v>0</c:v>
                </c:pt>
                <c:pt idx="1">
                  <c:v>8.4338280759789237E-3</c:v>
                </c:pt>
                <c:pt idx="2">
                  <c:v>1.8127598739437558E-2</c:v>
                </c:pt>
                <c:pt idx="3">
                  <c:v>2.3979721949704786E-2</c:v>
                </c:pt>
                <c:pt idx="4">
                  <c:v>3.1258726043964687E-2</c:v>
                </c:pt>
                <c:pt idx="5">
                  <c:v>3.4672536594025534E-2</c:v>
                </c:pt>
                <c:pt idx="6">
                  <c:v>3.6679425407475513E-2</c:v>
                </c:pt>
                <c:pt idx="7">
                  <c:v>4.0643788745138604E-2</c:v>
                </c:pt>
                <c:pt idx="8">
                  <c:v>4.7333613841018217E-2</c:v>
                </c:pt>
                <c:pt idx="9">
                  <c:v>4.6345013723881431E-2</c:v>
                </c:pt>
                <c:pt idx="10">
                  <c:v>5.1503447357096589E-2</c:v>
                </c:pt>
                <c:pt idx="11">
                  <c:v>5.4355659206482991E-2</c:v>
                </c:pt>
                <c:pt idx="12">
                  <c:v>5.2103580694522901E-2</c:v>
                </c:pt>
                <c:pt idx="13">
                  <c:v>5.8722391518526623E-2</c:v>
                </c:pt>
                <c:pt idx="14">
                  <c:v>5.848258787224421E-2</c:v>
                </c:pt>
                <c:pt idx="15">
                  <c:v>4.4308218924185273E-2</c:v>
                </c:pt>
                <c:pt idx="16">
                  <c:v>5.9257294146216249E-2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06-4E43-9ACD-93A6EFAB2181}"/>
            </c:ext>
          </c:extLst>
        </c:ser>
        <c:ser>
          <c:idx val="1"/>
          <c:order val="1"/>
          <c:tx>
            <c:v>S-PhOl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'CypC 6'!$B$6:$B$22</c:f>
              <c:numCache>
                <c:formatCode>General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</c:numCache>
            </c:numRef>
          </c:xVal>
          <c:yVal>
            <c:numRef>
              <c:f>'CypC 6'!$K$6:$K$22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7.0917372618875003E-3</c:v>
                </c:pt>
                <c:pt idx="11">
                  <c:v>6.1843550060814529E-3</c:v>
                </c:pt>
                <c:pt idx="12">
                  <c:v>6.7935707081732523E-3</c:v>
                </c:pt>
                <c:pt idx="13">
                  <c:v>6.1635989155769772E-3</c:v>
                </c:pt>
                <c:pt idx="14">
                  <c:v>5.9814931746676753E-3</c:v>
                </c:pt>
                <c:pt idx="15">
                  <c:v>0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06-4E43-9ACD-93A6EFAB21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752176"/>
        <c:axId val="272753904"/>
      </c:scatterChart>
      <c:valAx>
        <c:axId val="272752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2753904"/>
        <c:crosses val="autoZero"/>
        <c:crossBetween val="midCat"/>
      </c:valAx>
      <c:valAx>
        <c:axId val="272753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2752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R-PhOl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'CypC 7'!$B$5:$B$21</c:f>
              <c:numCache>
                <c:formatCode>General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</c:numCache>
            </c:numRef>
          </c:xVal>
          <c:yVal>
            <c:numRef>
              <c:f>'CypC 7'!$G$5:$G$21</c:f>
              <c:numCache>
                <c:formatCode>General</c:formatCode>
                <c:ptCount val="17"/>
                <c:pt idx="0">
                  <c:v>0</c:v>
                </c:pt>
                <c:pt idx="1">
                  <c:v>7.5849277273761029E-3</c:v>
                </c:pt>
                <c:pt idx="2">
                  <c:v>1.8090169693482989E-2</c:v>
                </c:pt>
                <c:pt idx="3">
                  <c:v>2.7680068364618272E-2</c:v>
                </c:pt>
                <c:pt idx="4">
                  <c:v>2.9761680794491503E-2</c:v>
                </c:pt>
                <c:pt idx="5">
                  <c:v>3.7360191311772831E-2</c:v>
                </c:pt>
                <c:pt idx="6">
                  <c:v>4.1242094703813681E-2</c:v>
                </c:pt>
                <c:pt idx="7">
                  <c:v>4.4247718173360526E-2</c:v>
                </c:pt>
                <c:pt idx="8">
                  <c:v>4.8265893453098743E-2</c:v>
                </c:pt>
                <c:pt idx="9">
                  <c:v>5.093857007965151E-2</c:v>
                </c:pt>
                <c:pt idx="10">
                  <c:v>5.4858191892219875E-2</c:v>
                </c:pt>
                <c:pt idx="11">
                  <c:v>5.442755879828616E-2</c:v>
                </c:pt>
                <c:pt idx="12">
                  <c:v>5.6353318519755842E-2</c:v>
                </c:pt>
                <c:pt idx="13">
                  <c:v>5.819866981036189E-2</c:v>
                </c:pt>
                <c:pt idx="14">
                  <c:v>6.578652207150601E-2</c:v>
                </c:pt>
                <c:pt idx="15">
                  <c:v>5.947006991729175E-2</c:v>
                </c:pt>
                <c:pt idx="16">
                  <c:v>5.8192245210052465E-2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C3-6240-8E03-EFC24D3F457A}"/>
            </c:ext>
          </c:extLst>
        </c:ser>
        <c:ser>
          <c:idx val="1"/>
          <c:order val="1"/>
          <c:tx>
            <c:v>S-PhOl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'CypC 7'!$B$5:$B$21</c:f>
              <c:numCache>
                <c:formatCode>General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</c:numCache>
            </c:numRef>
          </c:xVal>
          <c:yVal>
            <c:numRef>
              <c:f>'CypC 7'!$K$5:$K$21</c:f>
              <c:numCache>
                <c:formatCode>General</c:formatCode>
                <c:ptCount val="1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C3-6240-8E03-EFC24D3F45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752176"/>
        <c:axId val="272753904"/>
      </c:scatterChart>
      <c:valAx>
        <c:axId val="272752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2753904"/>
        <c:crosses val="autoZero"/>
        <c:crossBetween val="midCat"/>
      </c:valAx>
      <c:valAx>
        <c:axId val="272753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2752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'Auswertung 20% bubbler'!$P$30:$P$42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2.6886591772835966</c:v>
                  </c:pt>
                  <c:pt idx="2">
                    <c:v>4.6986265831603822</c:v>
                  </c:pt>
                  <c:pt idx="3">
                    <c:v>5.4199552617984219</c:v>
                  </c:pt>
                  <c:pt idx="4">
                    <c:v>5.9288040543382632</c:v>
                  </c:pt>
                  <c:pt idx="5">
                    <c:v>7.0647477682868045</c:v>
                  </c:pt>
                  <c:pt idx="6">
                    <c:v>8.1522841707607832</c:v>
                  </c:pt>
                  <c:pt idx="7">
                    <c:v>9.4507159269538406</c:v>
                  </c:pt>
                  <c:pt idx="8">
                    <c:v>8.9170548128882423</c:v>
                  </c:pt>
                  <c:pt idx="9">
                    <c:v>8.3807425309658026</c:v>
                  </c:pt>
                  <c:pt idx="10">
                    <c:v>7.0595127504830684</c:v>
                  </c:pt>
                  <c:pt idx="11">
                    <c:v>6.729771749885737</c:v>
                  </c:pt>
                  <c:pt idx="12">
                    <c:v>7.6991050456637744</c:v>
                  </c:pt>
                </c:numCache>
              </c:numRef>
            </c:plus>
            <c:minus>
              <c:numRef>
                <c:f>'Auswertung 20% bubbler'!$P$30:$P$42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2.6886591772835966</c:v>
                  </c:pt>
                  <c:pt idx="2">
                    <c:v>4.6986265831603822</c:v>
                  </c:pt>
                  <c:pt idx="3">
                    <c:v>5.4199552617984219</c:v>
                  </c:pt>
                  <c:pt idx="4">
                    <c:v>5.9288040543382632</c:v>
                  </c:pt>
                  <c:pt idx="5">
                    <c:v>7.0647477682868045</c:v>
                  </c:pt>
                  <c:pt idx="6">
                    <c:v>8.1522841707607832</c:v>
                  </c:pt>
                  <c:pt idx="7">
                    <c:v>9.4507159269538406</c:v>
                  </c:pt>
                  <c:pt idx="8">
                    <c:v>8.9170548128882423</c:v>
                  </c:pt>
                  <c:pt idx="9">
                    <c:v>8.3807425309658026</c:v>
                  </c:pt>
                  <c:pt idx="10">
                    <c:v>7.0595127504830684</c:v>
                  </c:pt>
                  <c:pt idx="11">
                    <c:v>6.729771749885737</c:v>
                  </c:pt>
                  <c:pt idx="12">
                    <c:v>7.6991050456637744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'Auswertung 20% bubbler'!$N$30:$N$42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'Auswertung 20% bubbler'!$O$30:$O$42</c:f>
              <c:numCache>
                <c:formatCode>0.00</c:formatCode>
                <c:ptCount val="13"/>
                <c:pt idx="0" formatCode="General">
                  <c:v>0</c:v>
                </c:pt>
                <c:pt idx="1">
                  <c:v>9.894687275663868</c:v>
                </c:pt>
                <c:pt idx="2">
                  <c:v>21.43129736649654</c:v>
                </c:pt>
                <c:pt idx="3">
                  <c:v>29.5105079531623</c:v>
                </c:pt>
                <c:pt idx="4">
                  <c:v>34.680167054255946</c:v>
                </c:pt>
                <c:pt idx="5">
                  <c:v>40.951277649335118</c:v>
                </c:pt>
                <c:pt idx="6">
                  <c:v>44.572804187816011</c:v>
                </c:pt>
                <c:pt idx="7">
                  <c:v>49.046939475592069</c:v>
                </c:pt>
                <c:pt idx="8">
                  <c:v>54.099317480777586</c:v>
                </c:pt>
                <c:pt idx="9">
                  <c:v>54.41760578545707</c:v>
                </c:pt>
                <c:pt idx="10">
                  <c:v>58.077808586845933</c:v>
                </c:pt>
                <c:pt idx="11">
                  <c:v>59.150230978002959</c:v>
                </c:pt>
                <c:pt idx="12">
                  <c:v>59.53251282510238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A9-A746-8337-2DA2EABE3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8995647"/>
        <c:axId val="949311135"/>
      </c:scatterChart>
      <c:valAx>
        <c:axId val="948995647"/>
        <c:scaling>
          <c:orientation val="minMax"/>
          <c:max val="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49311135"/>
        <c:crosses val="autoZero"/>
        <c:crossBetween val="midCat"/>
      </c:valAx>
      <c:valAx>
        <c:axId val="94931113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(</a:t>
                </a:r>
                <a:r>
                  <a:rPr lang="de-DE" i="1">
                    <a:solidFill>
                      <a:schemeClr val="tx1"/>
                    </a:solidFill>
                  </a:rPr>
                  <a:t>R</a:t>
                </a:r>
                <a:r>
                  <a:rPr lang="de-DE">
                    <a:solidFill>
                      <a:schemeClr val="tx1"/>
                    </a:solidFill>
                  </a:rPr>
                  <a:t>)-1-PhOl [µM]</a:t>
                </a:r>
              </a:p>
            </c:rich>
          </c:tx>
          <c:layout>
            <c:manualLayout>
              <c:xMode val="edge"/>
              <c:yMode val="edge"/>
              <c:x val="1.3559322033898305E-2"/>
              <c:y val="0.294657099314198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48995647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0756178477690288"/>
                  <c:y val="-1.961176727909011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Standard!$M$2:$M$8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2.8815364299819312E-3</c:v>
                  </c:pt>
                  <c:pt idx="2">
                    <c:v>5.6041499189542045E-3</c:v>
                  </c:pt>
                  <c:pt idx="3">
                    <c:v>8.9300618443312711E-3</c:v>
                  </c:pt>
                  <c:pt idx="4">
                    <c:v>2.9546748918506938E-2</c:v>
                  </c:pt>
                  <c:pt idx="5">
                    <c:v>4.9202264983088495E-2</c:v>
                  </c:pt>
                  <c:pt idx="6">
                    <c:v>0.16215074221233305</c:v>
                  </c:pt>
                </c:numCache>
              </c:numRef>
            </c:plus>
            <c:minus>
              <c:numRef>
                <c:f>Standard!$M$2:$M$8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2.8815364299819312E-3</c:v>
                  </c:pt>
                  <c:pt idx="2">
                    <c:v>5.6041499189542045E-3</c:v>
                  </c:pt>
                  <c:pt idx="3">
                    <c:v>8.9300618443312711E-3</c:v>
                  </c:pt>
                  <c:pt idx="4">
                    <c:v>2.9546748918506938E-2</c:v>
                  </c:pt>
                  <c:pt idx="5">
                    <c:v>4.9202264983088495E-2</c:v>
                  </c:pt>
                  <c:pt idx="6">
                    <c:v>0.16215074221233305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Standard!$H$2:$H$8</c:f>
              <c:numCache>
                <c:formatCode>General</c:formatCode>
                <c:ptCount val="7"/>
                <c:pt idx="0">
                  <c:v>0</c:v>
                </c:pt>
                <c:pt idx="1">
                  <c:v>0.15625</c:v>
                </c:pt>
                <c:pt idx="2">
                  <c:v>0.3125</c:v>
                </c:pt>
                <c:pt idx="3">
                  <c:v>0.625</c:v>
                </c:pt>
                <c:pt idx="4">
                  <c:v>1.25</c:v>
                </c:pt>
                <c:pt idx="5">
                  <c:v>2.5</c:v>
                </c:pt>
                <c:pt idx="6">
                  <c:v>5</c:v>
                </c:pt>
              </c:numCache>
            </c:numRef>
          </c:xVal>
          <c:yVal>
            <c:numRef>
              <c:f>Standard!$L$2:$L$8</c:f>
              <c:numCache>
                <c:formatCode>0.000</c:formatCode>
                <c:ptCount val="7"/>
                <c:pt idx="0" formatCode="General">
                  <c:v>0</c:v>
                </c:pt>
                <c:pt idx="1">
                  <c:v>5.3583269986122478E-2</c:v>
                </c:pt>
                <c:pt idx="2">
                  <c:v>0.10933170715132638</c:v>
                </c:pt>
                <c:pt idx="3">
                  <c:v>0.2166663365703084</c:v>
                </c:pt>
                <c:pt idx="4">
                  <c:v>0.43720876914029727</c:v>
                </c:pt>
                <c:pt idx="5">
                  <c:v>0.89831622121872001</c:v>
                </c:pt>
                <c:pt idx="6">
                  <c:v>1.7549554405895991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C5-7A47-BC7D-1510E02E9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033120"/>
        <c:axId val="1377034800"/>
      </c:scatterChart>
      <c:valAx>
        <c:axId val="1377033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 R-PhOl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7034800"/>
        <c:crosses val="autoZero"/>
        <c:crossBetween val="midCat"/>
      </c:valAx>
      <c:valAx>
        <c:axId val="13770348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Normalized signal intensity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7033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s-Phol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4"/>
          <c:order val="0"/>
          <c:tx>
            <c:strRef>
              <c:f>Standard!$U$1</c:f>
              <c:strCache>
                <c:ptCount val="1"/>
                <c:pt idx="0">
                  <c:v>Mean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Standard!$Q$2:$Q$8</c:f>
              <c:numCache>
                <c:formatCode>General</c:formatCode>
                <c:ptCount val="7"/>
                <c:pt idx="0">
                  <c:v>0</c:v>
                </c:pt>
                <c:pt idx="1">
                  <c:v>0.15625</c:v>
                </c:pt>
                <c:pt idx="2">
                  <c:v>0.3125</c:v>
                </c:pt>
                <c:pt idx="3">
                  <c:v>0.625</c:v>
                </c:pt>
                <c:pt idx="4">
                  <c:v>1.25</c:v>
                </c:pt>
                <c:pt idx="5">
                  <c:v>2.5</c:v>
                </c:pt>
                <c:pt idx="6">
                  <c:v>5</c:v>
                </c:pt>
              </c:numCache>
            </c:numRef>
          </c:xVal>
          <c:yVal>
            <c:numRef>
              <c:f>Standard!$U$2:$U$8</c:f>
              <c:numCache>
                <c:formatCode>0.000</c:formatCode>
                <c:ptCount val="7"/>
                <c:pt idx="0" formatCode="General">
                  <c:v>0</c:v>
                </c:pt>
                <c:pt idx="1">
                  <c:v>5.3416101002038356E-2</c:v>
                </c:pt>
                <c:pt idx="2">
                  <c:v>0.10934092130058852</c:v>
                </c:pt>
                <c:pt idx="3">
                  <c:v>0.21791474586881074</c:v>
                </c:pt>
                <c:pt idx="4">
                  <c:v>0.44288131144621051</c:v>
                </c:pt>
                <c:pt idx="5">
                  <c:v>0.91355281358155549</c:v>
                </c:pt>
                <c:pt idx="6">
                  <c:v>1.7934161659617907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F0-1F4B-9CCF-CEEA3C226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033312"/>
        <c:axId val="1542085344"/>
      </c:scatterChart>
      <c:valAx>
        <c:axId val="1542033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42085344"/>
        <c:crosses val="autoZero"/>
        <c:crossBetween val="midCat"/>
      </c:valAx>
      <c:valAx>
        <c:axId val="15420853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42033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794174</xdr:colOff>
      <xdr:row>22</xdr:row>
      <xdr:rowOff>74507</xdr:rowOff>
    </xdr:from>
    <xdr:to>
      <xdr:col>9</xdr:col>
      <xdr:colOff>233680</xdr:colOff>
      <xdr:row>35</xdr:row>
      <xdr:rowOff>176107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6B44E44-FEFB-E140-9A00-277C57C619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23</xdr:row>
      <xdr:rowOff>146050</xdr:rowOff>
    </xdr:from>
    <xdr:to>
      <xdr:col>7</xdr:col>
      <xdr:colOff>527050</xdr:colOff>
      <xdr:row>37</xdr:row>
      <xdr:rowOff>44450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0C58621-75E3-6945-A675-36EB50651B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24</xdr:row>
      <xdr:rowOff>0</xdr:rowOff>
    </xdr:from>
    <xdr:to>
      <xdr:col>6</xdr:col>
      <xdr:colOff>952500</xdr:colOff>
      <xdr:row>37</xdr:row>
      <xdr:rowOff>101600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6E72CBF-1FDD-9E4D-9248-17791A62D8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412750</xdr:colOff>
      <xdr:row>15</xdr:row>
      <xdr:rowOff>127000</xdr:rowOff>
    </xdr:from>
    <xdr:to>
      <xdr:col>13</xdr:col>
      <xdr:colOff>431800</xdr:colOff>
      <xdr:row>32</xdr:row>
      <xdr:rowOff>177800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17345F68-97B1-4549-B081-F0E6C4ADC6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31750</xdr:colOff>
      <xdr:row>10</xdr:row>
      <xdr:rowOff>25400</xdr:rowOff>
    </xdr:from>
    <xdr:to>
      <xdr:col>12</xdr:col>
      <xdr:colOff>476250</xdr:colOff>
      <xdr:row>23</xdr:row>
      <xdr:rowOff>127000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70690AF-0940-7B42-8C9A-13A8F5AD8F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96520</xdr:colOff>
      <xdr:row>9</xdr:row>
      <xdr:rowOff>66040</xdr:rowOff>
    </xdr:from>
    <xdr:to>
      <xdr:col>23</xdr:col>
      <xdr:colOff>553720</xdr:colOff>
      <xdr:row>22</xdr:row>
      <xdr:rowOff>167640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F2A9B7F2-A781-B84B-88E0-0AC0FFD493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TimDirks/Documents/PostDoc/Studenten/Sophie%20Trenkle%20bachelor/Excel-dateien%20Bachelorarbeit/GC%20(Sophie).xlsx" TargetMode="External"/><Relationship Id="rId1" Type="http://schemas.openxmlformats.org/officeDocument/2006/relationships/externalLinkPath" Target="/Users/TimDirks/Documents/PostDoc/Studenten/Sophie%20Trenkle%20bachelor/Excel-dateien%20Bachelorarbeit/GC%20(Sophie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1"/>
      <sheetName val="R2"/>
      <sheetName val="R3"/>
      <sheetName val="CypC 1"/>
      <sheetName val="CypC 2"/>
      <sheetName val="CypC 5"/>
    </sheetNames>
    <sheetDataSet>
      <sheetData sheetId="0">
        <row r="5">
          <cell r="E5">
            <v>424229</v>
          </cell>
        </row>
        <row r="11">
          <cell r="E11">
            <v>435756</v>
          </cell>
        </row>
        <row r="12">
          <cell r="E12">
            <v>22607</v>
          </cell>
        </row>
        <row r="13">
          <cell r="E13">
            <v>23122</v>
          </cell>
        </row>
        <row r="17">
          <cell r="E17">
            <v>434036</v>
          </cell>
        </row>
        <row r="18">
          <cell r="E18">
            <v>47157</v>
          </cell>
        </row>
        <row r="19">
          <cell r="E19">
            <v>47251</v>
          </cell>
        </row>
        <row r="23">
          <cell r="E23">
            <v>435896</v>
          </cell>
        </row>
        <row r="24">
          <cell r="E24">
            <v>91291</v>
          </cell>
        </row>
        <row r="25">
          <cell r="E25">
            <v>91511</v>
          </cell>
        </row>
        <row r="29">
          <cell r="E29">
            <v>437983</v>
          </cell>
        </row>
        <row r="30">
          <cell r="E30">
            <v>181559</v>
          </cell>
        </row>
        <row r="31">
          <cell r="E31">
            <v>184369</v>
          </cell>
        </row>
        <row r="35">
          <cell r="E35">
            <v>454136</v>
          </cell>
        </row>
        <row r="36">
          <cell r="E36">
            <v>400308</v>
          </cell>
        </row>
        <row r="37">
          <cell r="E37">
            <v>407580</v>
          </cell>
        </row>
        <row r="41">
          <cell r="E41">
            <v>456200</v>
          </cell>
        </row>
        <row r="42">
          <cell r="E42">
            <v>711091</v>
          </cell>
        </row>
        <row r="43">
          <cell r="E43">
            <v>727253</v>
          </cell>
        </row>
      </sheetData>
      <sheetData sheetId="1">
        <row r="4">
          <cell r="E4">
            <v>434590</v>
          </cell>
        </row>
        <row r="7">
          <cell r="E7">
            <v>442973</v>
          </cell>
        </row>
        <row r="8">
          <cell r="E8">
            <v>22693</v>
          </cell>
        </row>
        <row r="9">
          <cell r="E9">
            <v>22363</v>
          </cell>
        </row>
        <row r="13">
          <cell r="E13">
            <v>442045</v>
          </cell>
        </row>
        <row r="14">
          <cell r="E14">
            <v>45458</v>
          </cell>
        </row>
        <row r="15">
          <cell r="E15">
            <v>45393</v>
          </cell>
        </row>
        <row r="19">
          <cell r="E19">
            <v>428464</v>
          </cell>
        </row>
        <row r="20">
          <cell r="E20">
            <v>90542</v>
          </cell>
        </row>
        <row r="21">
          <cell r="E21">
            <v>91550</v>
          </cell>
        </row>
        <row r="25">
          <cell r="E25">
            <v>434679</v>
          </cell>
        </row>
        <row r="26">
          <cell r="E26">
            <v>181761</v>
          </cell>
        </row>
        <row r="27">
          <cell r="E27">
            <v>184149</v>
          </cell>
        </row>
        <row r="31">
          <cell r="E31">
            <v>434359</v>
          </cell>
        </row>
        <row r="32">
          <cell r="E32">
            <v>368454</v>
          </cell>
        </row>
        <row r="33">
          <cell r="E33">
            <v>374348</v>
          </cell>
        </row>
        <row r="37">
          <cell r="E37">
            <v>443371</v>
          </cell>
        </row>
        <row r="38">
          <cell r="E38">
            <v>776036</v>
          </cell>
        </row>
        <row r="39">
          <cell r="E39">
            <v>791542</v>
          </cell>
        </row>
      </sheetData>
      <sheetData sheetId="2">
        <row r="3">
          <cell r="E3">
            <v>427491</v>
          </cell>
        </row>
        <row r="7">
          <cell r="E7">
            <v>441179</v>
          </cell>
        </row>
        <row r="8">
          <cell r="E8">
            <v>25430</v>
          </cell>
        </row>
        <row r="9">
          <cell r="E9">
            <v>25016</v>
          </cell>
        </row>
        <row r="13">
          <cell r="E13">
            <v>429742</v>
          </cell>
        </row>
        <row r="14">
          <cell r="E14">
            <v>50070</v>
          </cell>
        </row>
        <row r="15">
          <cell r="E15">
            <v>50052</v>
          </cell>
        </row>
        <row r="19">
          <cell r="E19">
            <v>431340</v>
          </cell>
        </row>
        <row r="20">
          <cell r="E20">
            <v>98884</v>
          </cell>
        </row>
        <row r="21">
          <cell r="E21">
            <v>99267</v>
          </cell>
        </row>
        <row r="25">
          <cell r="E25">
            <v>438907</v>
          </cell>
        </row>
        <row r="26">
          <cell r="E26">
            <v>210211</v>
          </cell>
        </row>
        <row r="27">
          <cell r="E27">
            <v>212453</v>
          </cell>
        </row>
        <row r="31">
          <cell r="E31">
            <v>440799</v>
          </cell>
        </row>
        <row r="32">
          <cell r="E32">
            <v>425462</v>
          </cell>
        </row>
        <row r="33">
          <cell r="E33">
            <v>432571</v>
          </cell>
        </row>
        <row r="37">
          <cell r="E37">
            <v>451294</v>
          </cell>
        </row>
        <row r="38">
          <cell r="E38">
            <v>882655</v>
          </cell>
        </row>
        <row r="39">
          <cell r="E39">
            <v>902955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E6795-5161-A54E-BB5C-E6D7B5318679}">
  <dimension ref="B3:L21"/>
  <sheetViews>
    <sheetView zoomScale="90" zoomScaleNormal="90" workbookViewId="0">
      <selection activeCell="B8" sqref="B8"/>
    </sheetView>
  </sheetViews>
  <sheetFormatPr baseColWidth="10" defaultRowHeight="16" x14ac:dyDescent="0.2"/>
  <cols>
    <col min="9" max="9" width="13" customWidth="1"/>
  </cols>
  <sheetData>
    <row r="3" spans="2:12" x14ac:dyDescent="0.2">
      <c r="B3" t="s">
        <v>30</v>
      </c>
    </row>
    <row r="5" spans="2:12" x14ac:dyDescent="0.2">
      <c r="B5" t="s">
        <v>29</v>
      </c>
    </row>
    <row r="7" spans="2:12" x14ac:dyDescent="0.2">
      <c r="C7" s="8" t="s">
        <v>23</v>
      </c>
      <c r="D7" s="8"/>
      <c r="E7" s="8"/>
    </row>
    <row r="8" spans="2:12" x14ac:dyDescent="0.2">
      <c r="B8" t="s">
        <v>14</v>
      </c>
      <c r="C8" t="s">
        <v>0</v>
      </c>
      <c r="D8" t="s">
        <v>1</v>
      </c>
      <c r="E8" t="s">
        <v>2</v>
      </c>
      <c r="G8" s="8" t="s">
        <v>22</v>
      </c>
      <c r="H8" s="8"/>
      <c r="I8" s="7" t="s">
        <v>21</v>
      </c>
      <c r="K8" t="s">
        <v>20</v>
      </c>
      <c r="L8" s="7" t="s">
        <v>19</v>
      </c>
    </row>
    <row r="9" spans="2:12" x14ac:dyDescent="0.2">
      <c r="B9">
        <v>0</v>
      </c>
      <c r="C9">
        <v>514224</v>
      </c>
      <c r="D9">
        <v>0</v>
      </c>
      <c r="E9">
        <v>0</v>
      </c>
      <c r="G9">
        <f>D9/C9</f>
        <v>0</v>
      </c>
      <c r="I9">
        <f>G9/0.3524</f>
        <v>0</v>
      </c>
      <c r="K9">
        <f>E9/C9</f>
        <v>0</v>
      </c>
      <c r="L9">
        <f>K9/0.3596</f>
        <v>0</v>
      </c>
    </row>
    <row r="10" spans="2:12" x14ac:dyDescent="0.2">
      <c r="B10">
        <v>5</v>
      </c>
      <c r="C10">
        <v>505435</v>
      </c>
      <c r="D10">
        <v>2434</v>
      </c>
      <c r="E10">
        <v>0</v>
      </c>
      <c r="G10">
        <f>D10/C10</f>
        <v>4.8156538427295299E-3</v>
      </c>
      <c r="I10">
        <f>G10/0.3524</f>
        <v>1.3665306023636577E-2</v>
      </c>
      <c r="K10">
        <f>E10/C10</f>
        <v>0</v>
      </c>
      <c r="L10">
        <f>K10/0.3596</f>
        <v>0</v>
      </c>
    </row>
    <row r="11" spans="2:12" x14ac:dyDescent="0.2">
      <c r="B11">
        <v>10</v>
      </c>
      <c r="C11">
        <v>513239</v>
      </c>
      <c r="D11">
        <v>5078</v>
      </c>
      <c r="E11">
        <v>0</v>
      </c>
      <c r="G11">
        <f>D11/C11</f>
        <v>9.8940259800989402E-3</v>
      </c>
      <c r="I11">
        <f>G11/0.3524</f>
        <v>2.8076123666569072E-2</v>
      </c>
      <c r="K11">
        <f>E11/C11</f>
        <v>0</v>
      </c>
      <c r="L11">
        <f>K11/0.3596</f>
        <v>0</v>
      </c>
    </row>
    <row r="12" spans="2:12" x14ac:dyDescent="0.2">
      <c r="B12">
        <v>15</v>
      </c>
      <c r="C12">
        <v>506788</v>
      </c>
      <c r="D12">
        <v>6585</v>
      </c>
      <c r="E12">
        <v>0</v>
      </c>
      <c r="G12">
        <f>D12/C12</f>
        <v>1.2993598901315738E-2</v>
      </c>
      <c r="I12">
        <f>G12/0.3524</f>
        <v>3.6871733545163841E-2</v>
      </c>
      <c r="K12">
        <f>E12/C12</f>
        <v>0</v>
      </c>
      <c r="L12">
        <f>K12/0.3596</f>
        <v>0</v>
      </c>
    </row>
    <row r="13" spans="2:12" x14ac:dyDescent="0.2">
      <c r="B13">
        <v>20</v>
      </c>
      <c r="C13">
        <v>509885</v>
      </c>
      <c r="D13">
        <v>7730</v>
      </c>
      <c r="E13">
        <v>0</v>
      </c>
      <c r="G13">
        <f>D13/C13</f>
        <v>1.5160281239887425E-2</v>
      </c>
      <c r="I13">
        <f>G13/0.3524</f>
        <v>4.3020094324311649E-2</v>
      </c>
      <c r="K13">
        <f>E13/C13</f>
        <v>0</v>
      </c>
      <c r="L13">
        <f>K13/0.3596</f>
        <v>0</v>
      </c>
    </row>
    <row r="14" spans="2:12" x14ac:dyDescent="0.2">
      <c r="B14">
        <v>25</v>
      </c>
      <c r="C14">
        <v>528383</v>
      </c>
      <c r="D14">
        <v>9463</v>
      </c>
      <c r="E14">
        <v>0</v>
      </c>
      <c r="G14">
        <f>D14/C14</f>
        <v>1.7909357416873745E-2</v>
      </c>
      <c r="I14">
        <f>G14/0.3524</f>
        <v>5.0821105042206993E-2</v>
      </c>
      <c r="K14">
        <f>E14/C14</f>
        <v>0</v>
      </c>
      <c r="L14">
        <f>K14/0.3596</f>
        <v>0</v>
      </c>
    </row>
    <row r="15" spans="2:12" x14ac:dyDescent="0.2">
      <c r="B15">
        <v>30</v>
      </c>
      <c r="C15">
        <v>524238</v>
      </c>
      <c r="D15">
        <v>10308</v>
      </c>
      <c r="E15">
        <v>0</v>
      </c>
      <c r="G15">
        <f>D15/C15</f>
        <v>1.9662824900140777E-2</v>
      </c>
      <c r="I15">
        <f>G15/0.3524</f>
        <v>5.5796892452158846E-2</v>
      </c>
      <c r="K15">
        <f>E15/C15</f>
        <v>0</v>
      </c>
      <c r="L15">
        <f>K15/0.3596</f>
        <v>0</v>
      </c>
    </row>
    <row r="16" spans="2:12" x14ac:dyDescent="0.2">
      <c r="B16">
        <v>35</v>
      </c>
      <c r="C16">
        <v>593755</v>
      </c>
      <c r="D16">
        <v>13025</v>
      </c>
      <c r="E16">
        <v>0</v>
      </c>
      <c r="G16">
        <f>D16/C16</f>
        <v>2.1936657375516838E-2</v>
      </c>
      <c r="I16">
        <f>G16/0.3524</f>
        <v>6.2249311508277068E-2</v>
      </c>
      <c r="K16">
        <f>E16/C16</f>
        <v>0</v>
      </c>
      <c r="L16">
        <f>K16/0.3596</f>
        <v>0</v>
      </c>
    </row>
    <row r="17" spans="2:12" x14ac:dyDescent="0.2">
      <c r="B17">
        <v>40</v>
      </c>
      <c r="C17">
        <v>520623</v>
      </c>
      <c r="D17">
        <v>12237</v>
      </c>
      <c r="E17">
        <v>0</v>
      </c>
      <c r="G17">
        <f>D17/C17</f>
        <v>2.3504532070231243E-2</v>
      </c>
      <c r="I17">
        <f>G17/0.3524</f>
        <v>6.6698445148215782E-2</v>
      </c>
      <c r="K17">
        <f>E17/C17</f>
        <v>0</v>
      </c>
      <c r="L17">
        <f>K17/0.3596</f>
        <v>0</v>
      </c>
    </row>
    <row r="18" spans="2:12" x14ac:dyDescent="0.2">
      <c r="B18">
        <v>45</v>
      </c>
      <c r="C18">
        <v>535196</v>
      </c>
      <c r="D18">
        <v>12442</v>
      </c>
      <c r="E18">
        <v>0</v>
      </c>
      <c r="G18">
        <f>D18/C18</f>
        <v>2.3247557904020208E-2</v>
      </c>
      <c r="I18">
        <f>G18/0.3524</f>
        <v>6.5969233552838277E-2</v>
      </c>
      <c r="K18">
        <f>E18/C18</f>
        <v>0</v>
      </c>
      <c r="L18">
        <f>K18/0.3596</f>
        <v>0</v>
      </c>
    </row>
    <row r="19" spans="2:12" x14ac:dyDescent="0.2">
      <c r="B19">
        <v>50</v>
      </c>
      <c r="C19">
        <v>514842</v>
      </c>
      <c r="D19">
        <v>12314</v>
      </c>
      <c r="E19">
        <v>1068</v>
      </c>
      <c r="G19">
        <f>D19/C19</f>
        <v>2.39180175665544E-2</v>
      </c>
      <c r="I19">
        <f>G19/0.3524</f>
        <v>6.7871786511221346E-2</v>
      </c>
      <c r="K19">
        <f>E19/C19</f>
        <v>2.074422832636032E-3</v>
      </c>
      <c r="L19">
        <f>K19/0.3596</f>
        <v>5.7686953076641605E-3</v>
      </c>
    </row>
    <row r="20" spans="2:12" x14ac:dyDescent="0.2">
      <c r="B20">
        <v>55</v>
      </c>
      <c r="C20">
        <v>541523</v>
      </c>
      <c r="D20">
        <v>13104</v>
      </c>
      <c r="E20">
        <v>1251</v>
      </c>
      <c r="G20">
        <f>D20/C20</f>
        <v>2.4198418165064087E-2</v>
      </c>
      <c r="I20">
        <f>G20/0.3524</f>
        <v>6.8667474929239747E-2</v>
      </c>
      <c r="K20">
        <f>E20/C20</f>
        <v>2.3101511847142225E-3</v>
      </c>
      <c r="L20">
        <f>K20/0.3596</f>
        <v>6.4242246515968373E-3</v>
      </c>
    </row>
    <row r="21" spans="2:12" x14ac:dyDescent="0.2">
      <c r="B21">
        <v>60</v>
      </c>
      <c r="C21">
        <v>569150</v>
      </c>
      <c r="D21">
        <v>14068</v>
      </c>
      <c r="E21">
        <v>1288</v>
      </c>
      <c r="G21">
        <f>D21/C21</f>
        <v>2.47175612755864E-2</v>
      </c>
      <c r="I21">
        <f>G21/0.3524</f>
        <v>7.0140639261028384E-2</v>
      </c>
      <c r="K21">
        <f>E21/C21</f>
        <v>2.2630238074321358E-3</v>
      </c>
      <c r="L21">
        <f>K21/0.3596</f>
        <v>6.2931696535932589E-3</v>
      </c>
    </row>
  </sheetData>
  <mergeCells count="2">
    <mergeCell ref="G8:H8"/>
    <mergeCell ref="C7:E7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AA0AA-B592-9040-9A10-5561B9BBB2B3}">
  <dimension ref="B5:K22"/>
  <sheetViews>
    <sheetView workbookViewId="0">
      <selection activeCell="H7" sqref="H7"/>
    </sheetView>
  </sheetViews>
  <sheetFormatPr baseColWidth="10" defaultRowHeight="16" x14ac:dyDescent="0.2"/>
  <cols>
    <col min="6" max="6" width="12.83203125" customWidth="1"/>
    <col min="7" max="7" width="14" customWidth="1"/>
  </cols>
  <sheetData>
    <row r="5" spans="2:11" x14ac:dyDescent="0.2">
      <c r="B5" t="s">
        <v>14</v>
      </c>
      <c r="C5" t="s">
        <v>0</v>
      </c>
      <c r="D5" t="s">
        <v>1</v>
      </c>
      <c r="E5" t="s">
        <v>2</v>
      </c>
      <c r="F5" t="s">
        <v>3</v>
      </c>
      <c r="G5" t="s">
        <v>4</v>
      </c>
      <c r="J5" t="s">
        <v>5</v>
      </c>
      <c r="K5" t="s">
        <v>6</v>
      </c>
    </row>
    <row r="6" spans="2:11" x14ac:dyDescent="0.2">
      <c r="B6">
        <v>0</v>
      </c>
      <c r="C6">
        <v>472973</v>
      </c>
      <c r="D6">
        <v>0</v>
      </c>
      <c r="E6">
        <v>0</v>
      </c>
      <c r="F6">
        <f>D6/C6</f>
        <v>0</v>
      </c>
      <c r="G6">
        <f>(F6/0.3524)</f>
        <v>0</v>
      </c>
      <c r="J6">
        <f>E6/C6</f>
        <v>0</v>
      </c>
      <c r="K6">
        <f>J6/0.3524</f>
        <v>0</v>
      </c>
    </row>
    <row r="7" spans="2:11" x14ac:dyDescent="0.2">
      <c r="B7">
        <v>5</v>
      </c>
      <c r="C7">
        <v>484509</v>
      </c>
      <c r="D7">
        <v>1440</v>
      </c>
      <c r="E7">
        <v>0</v>
      </c>
      <c r="F7" s="3">
        <f>D7/C7</f>
        <v>2.9720810139749728E-3</v>
      </c>
      <c r="G7" s="3">
        <f>(F7/0.3524)</f>
        <v>8.4338280759789237E-3</v>
      </c>
      <c r="J7">
        <f>E7/C7</f>
        <v>0</v>
      </c>
      <c r="K7">
        <f>J7/0.3524</f>
        <v>0</v>
      </c>
    </row>
    <row r="8" spans="2:11" x14ac:dyDescent="0.2">
      <c r="B8">
        <v>10</v>
      </c>
      <c r="C8">
        <v>472123</v>
      </c>
      <c r="D8">
        <v>3016</v>
      </c>
      <c r="E8">
        <v>0</v>
      </c>
      <c r="F8" s="3">
        <f>D8/C8</f>
        <v>6.3881657957777956E-3</v>
      </c>
      <c r="G8" s="3">
        <f>(F8/0.3524)</f>
        <v>1.8127598739437558E-2</v>
      </c>
      <c r="J8">
        <f>E8/C8</f>
        <v>0</v>
      </c>
      <c r="K8">
        <f>J8/0.3524</f>
        <v>0</v>
      </c>
    </row>
    <row r="9" spans="2:11" x14ac:dyDescent="0.2">
      <c r="B9">
        <v>15</v>
      </c>
      <c r="C9">
        <v>495358</v>
      </c>
      <c r="D9">
        <v>4186</v>
      </c>
      <c r="E9">
        <v>0</v>
      </c>
      <c r="F9" s="3">
        <f>D9/C9</f>
        <v>8.4504540150759661E-3</v>
      </c>
      <c r="G9" s="3">
        <f>(F9/0.3524)</f>
        <v>2.3979721949704786E-2</v>
      </c>
      <c r="J9">
        <f>E9/C9</f>
        <v>0</v>
      </c>
      <c r="K9">
        <f>J9/0.3524</f>
        <v>0</v>
      </c>
    </row>
    <row r="10" spans="2:11" x14ac:dyDescent="0.2">
      <c r="B10">
        <v>20</v>
      </c>
      <c r="C10">
        <v>472422</v>
      </c>
      <c r="D10">
        <v>5204</v>
      </c>
      <c r="E10">
        <v>0</v>
      </c>
      <c r="F10" s="3">
        <f>D10/C10</f>
        <v>1.1015575057893155E-2</v>
      </c>
      <c r="G10" s="3">
        <f>(F10/0.3524)</f>
        <v>3.1258726043964687E-2</v>
      </c>
      <c r="J10">
        <f>E10/C10</f>
        <v>0</v>
      </c>
      <c r="K10">
        <f>J10/0.3524</f>
        <v>0</v>
      </c>
    </row>
    <row r="11" spans="2:11" x14ac:dyDescent="0.2">
      <c r="B11">
        <v>25</v>
      </c>
      <c r="C11">
        <v>472640</v>
      </c>
      <c r="D11">
        <v>5775</v>
      </c>
      <c r="E11">
        <v>0</v>
      </c>
      <c r="F11" s="3">
        <f>D11/C11</f>
        <v>1.2218601895734597E-2</v>
      </c>
      <c r="G11" s="3">
        <f>(F11/0.3524)</f>
        <v>3.4672536594025534E-2</v>
      </c>
      <c r="J11">
        <f>E11/C11</f>
        <v>0</v>
      </c>
      <c r="K11">
        <f>J11/0.3524</f>
        <v>0</v>
      </c>
    </row>
    <row r="12" spans="2:11" x14ac:dyDescent="0.2">
      <c r="B12">
        <v>30</v>
      </c>
      <c r="C12">
        <v>478654</v>
      </c>
      <c r="D12">
        <v>6187</v>
      </c>
      <c r="E12">
        <v>0</v>
      </c>
      <c r="F12" s="3">
        <f>D12/C12</f>
        <v>1.2925829513594372E-2</v>
      </c>
      <c r="G12" s="3">
        <f>(F12/0.3524)</f>
        <v>3.6679425407475513E-2</v>
      </c>
      <c r="J12">
        <f>E12/C12</f>
        <v>0</v>
      </c>
      <c r="K12">
        <f>J12/0.3524</f>
        <v>0</v>
      </c>
    </row>
    <row r="13" spans="2:11" x14ac:dyDescent="0.2">
      <c r="B13">
        <v>35</v>
      </c>
      <c r="C13">
        <v>486355</v>
      </c>
      <c r="D13">
        <v>6966</v>
      </c>
      <c r="E13">
        <v>0</v>
      </c>
      <c r="F13" s="3">
        <f>D13/C13</f>
        <v>1.4322871153786844E-2</v>
      </c>
      <c r="G13" s="3">
        <f>(F13/0.3524)</f>
        <v>4.0643788745138604E-2</v>
      </c>
      <c r="J13">
        <f>E13/C13</f>
        <v>0</v>
      </c>
      <c r="K13">
        <f>J13/0.3524</f>
        <v>0</v>
      </c>
    </row>
    <row r="14" spans="2:11" x14ac:dyDescent="0.2">
      <c r="B14">
        <v>40</v>
      </c>
      <c r="C14">
        <v>475709</v>
      </c>
      <c r="D14">
        <v>7935</v>
      </c>
      <c r="E14">
        <v>0</v>
      </c>
      <c r="F14" s="3">
        <f>D14/C14</f>
        <v>1.6680365517574819E-2</v>
      </c>
      <c r="G14" s="3">
        <f>(F14/0.3524)</f>
        <v>4.7333613841018217E-2</v>
      </c>
      <c r="J14">
        <f>E14/C14</f>
        <v>0</v>
      </c>
      <c r="K14">
        <f>J14/0.3524</f>
        <v>0</v>
      </c>
    </row>
    <row r="15" spans="2:11" x14ac:dyDescent="0.2">
      <c r="B15">
        <v>45</v>
      </c>
      <c r="C15">
        <v>476121</v>
      </c>
      <c r="D15">
        <v>7776</v>
      </c>
      <c r="E15">
        <v>0</v>
      </c>
      <c r="F15" s="3">
        <f>D15/C15</f>
        <v>1.6331982836295816E-2</v>
      </c>
      <c r="G15" s="3">
        <f>(F15/0.3524)</f>
        <v>4.6345013723881431E-2</v>
      </c>
      <c r="J15">
        <f>E15/C15</f>
        <v>0</v>
      </c>
      <c r="K15">
        <f>J15/0.3524</f>
        <v>0</v>
      </c>
    </row>
    <row r="16" spans="2:11" x14ac:dyDescent="0.2">
      <c r="B16">
        <v>50</v>
      </c>
      <c r="C16">
        <v>481768</v>
      </c>
      <c r="D16">
        <v>8744</v>
      </c>
      <c r="E16">
        <v>1204</v>
      </c>
      <c r="F16" s="3">
        <f>D16/C16</f>
        <v>1.8149814848640838E-2</v>
      </c>
      <c r="G16" s="3">
        <f>(F16/0.3524)</f>
        <v>5.1503447357096589E-2</v>
      </c>
      <c r="J16">
        <f>E16/C16</f>
        <v>2.499128211089155E-3</v>
      </c>
      <c r="K16">
        <f>J16/0.3524</f>
        <v>7.0917372618875003E-3</v>
      </c>
    </row>
    <row r="17" spans="2:11" x14ac:dyDescent="0.2">
      <c r="B17">
        <v>55</v>
      </c>
      <c r="C17">
        <v>476744</v>
      </c>
      <c r="D17">
        <v>9132</v>
      </c>
      <c r="E17">
        <v>1039</v>
      </c>
      <c r="F17" s="3">
        <f>D17/C17</f>
        <v>1.9154934304364605E-2</v>
      </c>
      <c r="G17" s="3">
        <f>(F17/0.3524)</f>
        <v>5.4355659206482991E-2</v>
      </c>
      <c r="J17">
        <f>E17/C17</f>
        <v>2.1793667041431039E-3</v>
      </c>
      <c r="K17">
        <f>J17/0.3524</f>
        <v>6.1843550060814529E-3</v>
      </c>
    </row>
    <row r="18" spans="2:11" x14ac:dyDescent="0.2">
      <c r="B18">
        <v>60</v>
      </c>
      <c r="C18">
        <v>484116</v>
      </c>
      <c r="D18">
        <v>8889</v>
      </c>
      <c r="E18">
        <v>1159</v>
      </c>
      <c r="F18" s="3">
        <f>D18/C18</f>
        <v>1.8361301836749871E-2</v>
      </c>
      <c r="G18" s="3">
        <f>(F18/0.3524)</f>
        <v>5.2103580694522901E-2</v>
      </c>
      <c r="J18">
        <f>E18/C18</f>
        <v>2.3940543175602542E-3</v>
      </c>
      <c r="K18">
        <f>J18/0.3524</f>
        <v>6.7935707081732523E-3</v>
      </c>
    </row>
    <row r="19" spans="2:11" x14ac:dyDescent="0.2">
      <c r="B19">
        <v>65</v>
      </c>
      <c r="C19">
        <v>497686</v>
      </c>
      <c r="D19">
        <v>10299</v>
      </c>
      <c r="E19">
        <v>1081</v>
      </c>
      <c r="F19" s="3">
        <f>D19/C19</f>
        <v>2.0693770771128783E-2</v>
      </c>
      <c r="G19" s="3">
        <f>(F19/0.3524)</f>
        <v>5.8722391518526623E-2</v>
      </c>
      <c r="J19">
        <f>E19/C19</f>
        <v>2.1720522578493268E-3</v>
      </c>
      <c r="K19">
        <f>J19/0.3524</f>
        <v>6.1635989155769772E-3</v>
      </c>
    </row>
    <row r="20" spans="2:11" x14ac:dyDescent="0.2">
      <c r="B20">
        <v>70</v>
      </c>
      <c r="C20">
        <v>504773</v>
      </c>
      <c r="D20">
        <v>10403</v>
      </c>
      <c r="E20">
        <v>1064</v>
      </c>
      <c r="F20" s="3">
        <f>D20/C20</f>
        <v>2.0609263966178858E-2</v>
      </c>
      <c r="G20" s="3">
        <f>(F20/0.3524)</f>
        <v>5.848258787224421E-2</v>
      </c>
      <c r="J20">
        <f>E20/C20</f>
        <v>2.1078781947528888E-3</v>
      </c>
      <c r="K20">
        <f>J20/0.3524</f>
        <v>5.9814931746676753E-3</v>
      </c>
    </row>
    <row r="21" spans="2:11" x14ac:dyDescent="0.2">
      <c r="B21">
        <v>75</v>
      </c>
      <c r="C21">
        <v>489746</v>
      </c>
      <c r="D21">
        <v>7647</v>
      </c>
      <c r="E21">
        <v>0</v>
      </c>
      <c r="F21" s="3">
        <f>D21/C21</f>
        <v>1.561421634888289E-2</v>
      </c>
      <c r="G21" s="3">
        <f>(F21/0.3524)</f>
        <v>4.4308218924185273E-2</v>
      </c>
      <c r="J21">
        <f>E21/C21</f>
        <v>0</v>
      </c>
      <c r="K21">
        <f>J21/0.3524</f>
        <v>0</v>
      </c>
    </row>
    <row r="22" spans="2:11" x14ac:dyDescent="0.2">
      <c r="B22">
        <v>80</v>
      </c>
      <c r="C22">
        <v>502771</v>
      </c>
      <c r="D22">
        <v>10499</v>
      </c>
      <c r="E22">
        <v>0</v>
      </c>
      <c r="F22" s="3">
        <f>D22/C22</f>
        <v>2.0882270457126605E-2</v>
      </c>
      <c r="G22" s="3">
        <f>(F22/0.3524)</f>
        <v>5.9257294146216249E-2</v>
      </c>
      <c r="J22">
        <f>E22/C22</f>
        <v>0</v>
      </c>
      <c r="K22">
        <f>J22/0.3524</f>
        <v>0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8DE2E-6C9D-A647-B7FE-73025B247205}">
  <dimension ref="B4:Y24"/>
  <sheetViews>
    <sheetView workbookViewId="0">
      <selection activeCell="L19" sqref="L19"/>
    </sheetView>
  </sheetViews>
  <sheetFormatPr baseColWidth="10" defaultRowHeight="16" x14ac:dyDescent="0.2"/>
  <cols>
    <col min="6" max="6" width="15" customWidth="1"/>
    <col min="7" max="7" width="18.5" customWidth="1"/>
  </cols>
  <sheetData>
    <row r="4" spans="2:7" x14ac:dyDescent="0.2">
      <c r="B4" t="s">
        <v>14</v>
      </c>
      <c r="C4" t="s">
        <v>0</v>
      </c>
      <c r="D4" t="s">
        <v>1</v>
      </c>
      <c r="E4" t="s">
        <v>2</v>
      </c>
      <c r="F4" t="s">
        <v>3</v>
      </c>
      <c r="G4" t="s">
        <v>4</v>
      </c>
    </row>
    <row r="5" spans="2:7" x14ac:dyDescent="0.2">
      <c r="B5">
        <v>0</v>
      </c>
      <c r="C5">
        <v>497182</v>
      </c>
      <c r="D5">
        <v>0</v>
      </c>
      <c r="E5">
        <v>0</v>
      </c>
      <c r="F5">
        <f>D5/C5</f>
        <v>0</v>
      </c>
      <c r="G5">
        <f>F5/0.3524</f>
        <v>0</v>
      </c>
    </row>
    <row r="6" spans="2:7" x14ac:dyDescent="0.2">
      <c r="B6">
        <v>5</v>
      </c>
      <c r="C6">
        <v>492718</v>
      </c>
      <c r="D6">
        <v>1317</v>
      </c>
      <c r="E6">
        <v>0</v>
      </c>
      <c r="F6">
        <f>D6/C6</f>
        <v>2.6729285311273385E-3</v>
      </c>
      <c r="G6">
        <f>F6/0.3524</f>
        <v>7.5849277273761029E-3</v>
      </c>
    </row>
    <row r="7" spans="2:7" x14ac:dyDescent="0.2">
      <c r="B7">
        <v>10</v>
      </c>
      <c r="C7">
        <v>506198</v>
      </c>
      <c r="D7">
        <v>3227</v>
      </c>
      <c r="E7">
        <v>0</v>
      </c>
      <c r="F7">
        <f>D7/C7</f>
        <v>6.3749757999834056E-3</v>
      </c>
      <c r="G7">
        <f>F7/0.3524</f>
        <v>1.8090169693482989E-2</v>
      </c>
    </row>
    <row r="8" spans="2:7" x14ac:dyDescent="0.2">
      <c r="B8">
        <v>15</v>
      </c>
      <c r="C8">
        <v>490340</v>
      </c>
      <c r="D8">
        <v>4783</v>
      </c>
      <c r="E8">
        <v>0</v>
      </c>
      <c r="F8">
        <f>D8/C8</f>
        <v>9.754456091691479E-3</v>
      </c>
      <c r="G8">
        <f>F8/0.3524</f>
        <v>2.7680068364618272E-2</v>
      </c>
    </row>
    <row r="9" spans="2:7" x14ac:dyDescent="0.2">
      <c r="B9">
        <v>20</v>
      </c>
      <c r="C9">
        <v>491418</v>
      </c>
      <c r="D9">
        <v>5154</v>
      </c>
      <c r="E9">
        <v>0</v>
      </c>
      <c r="F9">
        <f>D9/C9</f>
        <v>1.0488016311978805E-2</v>
      </c>
      <c r="G9">
        <f>F9/0.3524</f>
        <v>2.9761680794491503E-2</v>
      </c>
    </row>
    <row r="10" spans="2:7" x14ac:dyDescent="0.2">
      <c r="B10">
        <v>25</v>
      </c>
      <c r="C10">
        <v>493630</v>
      </c>
      <c r="D10">
        <v>6499</v>
      </c>
      <c r="E10">
        <v>0</v>
      </c>
      <c r="F10">
        <f>D10/C10</f>
        <v>1.3165731418268744E-2</v>
      </c>
      <c r="G10">
        <f>F10/0.3524</f>
        <v>3.7360191311772831E-2</v>
      </c>
    </row>
    <row r="11" spans="2:7" x14ac:dyDescent="0.2">
      <c r="B11">
        <v>30</v>
      </c>
      <c r="C11">
        <v>499597</v>
      </c>
      <c r="D11">
        <v>7261</v>
      </c>
      <c r="E11">
        <v>0</v>
      </c>
      <c r="F11">
        <f>D11/C11</f>
        <v>1.4533714173623941E-2</v>
      </c>
      <c r="G11">
        <f>F11/0.3524</f>
        <v>4.1242094703813681E-2</v>
      </c>
    </row>
    <row r="12" spans="2:7" x14ac:dyDescent="0.2">
      <c r="B12">
        <v>35</v>
      </c>
      <c r="C12">
        <v>470150</v>
      </c>
      <c r="D12">
        <v>7331</v>
      </c>
      <c r="E12">
        <v>0</v>
      </c>
      <c r="F12">
        <f>D12/C12</f>
        <v>1.5592895884292248E-2</v>
      </c>
      <c r="G12">
        <f>F12/0.3524</f>
        <v>4.4247718173360526E-2</v>
      </c>
    </row>
    <row r="13" spans="2:7" x14ac:dyDescent="0.2">
      <c r="B13">
        <v>40</v>
      </c>
      <c r="C13">
        <v>494447</v>
      </c>
      <c r="D13">
        <v>8410</v>
      </c>
      <c r="E13">
        <v>1140</v>
      </c>
      <c r="F13">
        <f>D13/C13</f>
        <v>1.7008900852871996E-2</v>
      </c>
      <c r="G13">
        <f>F13/0.3524</f>
        <v>4.8265893453098743E-2</v>
      </c>
    </row>
    <row r="14" spans="2:7" x14ac:dyDescent="0.2">
      <c r="B14">
        <v>45</v>
      </c>
      <c r="C14">
        <v>450009</v>
      </c>
      <c r="D14">
        <v>8078</v>
      </c>
      <c r="E14">
        <v>1191</v>
      </c>
      <c r="F14">
        <f>D14/C14</f>
        <v>1.7950752096069191E-2</v>
      </c>
      <c r="G14">
        <f>F14/0.3524</f>
        <v>5.093857007965151E-2</v>
      </c>
    </row>
    <row r="15" spans="2:7" x14ac:dyDescent="0.2">
      <c r="B15">
        <v>50</v>
      </c>
      <c r="C15">
        <v>508224</v>
      </c>
      <c r="D15">
        <v>9825</v>
      </c>
      <c r="E15">
        <v>0</v>
      </c>
      <c r="F15">
        <f>D15/C15</f>
        <v>1.9332026822818284E-2</v>
      </c>
      <c r="G15">
        <f>F15/0.3524</f>
        <v>5.4858191892219875E-2</v>
      </c>
    </row>
    <row r="16" spans="2:7" x14ac:dyDescent="0.2">
      <c r="B16">
        <v>55</v>
      </c>
      <c r="C16">
        <v>481745</v>
      </c>
      <c r="D16">
        <v>9240</v>
      </c>
      <c r="E16">
        <v>1060</v>
      </c>
      <c r="F16">
        <f>D16/C16</f>
        <v>1.9180271720516041E-2</v>
      </c>
      <c r="G16">
        <f>F16/0.3524</f>
        <v>5.442755879828616E-2</v>
      </c>
    </row>
    <row r="17" spans="2:25" x14ac:dyDescent="0.2">
      <c r="B17">
        <v>60</v>
      </c>
      <c r="C17">
        <v>495143</v>
      </c>
      <c r="D17">
        <v>9833</v>
      </c>
      <c r="E17">
        <v>1138</v>
      </c>
      <c r="F17">
        <f>D17/C17</f>
        <v>1.9858909446361959E-2</v>
      </c>
      <c r="G17">
        <f>F17/0.3524</f>
        <v>5.6353318519755842E-2</v>
      </c>
    </row>
    <row r="18" spans="2:25" x14ac:dyDescent="0.2">
      <c r="B18">
        <v>65</v>
      </c>
      <c r="C18">
        <v>485928</v>
      </c>
      <c r="D18">
        <v>9966</v>
      </c>
      <c r="E18">
        <v>1266</v>
      </c>
      <c r="F18">
        <f>D18/C18</f>
        <v>2.050921124117153E-2</v>
      </c>
      <c r="G18">
        <f>F18/0.3524</f>
        <v>5.819866981036189E-2</v>
      </c>
    </row>
    <row r="19" spans="2:25" x14ac:dyDescent="0.2">
      <c r="B19">
        <v>70</v>
      </c>
      <c r="C19">
        <v>497171</v>
      </c>
      <c r="D19">
        <v>11526</v>
      </c>
      <c r="E19">
        <v>1425</v>
      </c>
      <c r="F19">
        <f>D19/C19</f>
        <v>2.3183170377998715E-2</v>
      </c>
      <c r="G19">
        <f>F19/0.3524</f>
        <v>6.578652207150601E-2</v>
      </c>
    </row>
    <row r="20" spans="2:25" x14ac:dyDescent="0.2">
      <c r="B20">
        <v>75</v>
      </c>
      <c r="C20">
        <v>507891</v>
      </c>
      <c r="D20">
        <v>10644</v>
      </c>
      <c r="E20">
        <v>1619</v>
      </c>
      <c r="F20">
        <f>D20/C20</f>
        <v>2.0957252638853612E-2</v>
      </c>
      <c r="G20">
        <f>F20/0.3524</f>
        <v>5.947006991729175E-2</v>
      </c>
    </row>
    <row r="21" spans="2:25" x14ac:dyDescent="0.2">
      <c r="B21">
        <v>80</v>
      </c>
      <c r="C21">
        <v>516898</v>
      </c>
      <c r="D21">
        <v>10600</v>
      </c>
      <c r="E21">
        <v>1485</v>
      </c>
      <c r="F21">
        <f>D21/C21</f>
        <v>2.0506947212022487E-2</v>
      </c>
      <c r="G21">
        <f>F21/0.3524</f>
        <v>5.8192245210052465E-2</v>
      </c>
    </row>
    <row r="23" spans="2:25" x14ac:dyDescent="0.2">
      <c r="W23" s="1"/>
      <c r="X23" s="1"/>
      <c r="Y23" s="1"/>
    </row>
    <row r="24" spans="2:25" x14ac:dyDescent="0.2">
      <c r="P24" s="2"/>
      <c r="Q24" s="2"/>
      <c r="R24" s="2"/>
      <c r="S24" s="2"/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37CD2-2A47-6B4A-AC7A-10259A63969C}">
  <dimension ref="B4:Z42"/>
  <sheetViews>
    <sheetView topLeftCell="D2" workbookViewId="0">
      <selection activeCell="O31" sqref="O31:P42"/>
    </sheetView>
  </sheetViews>
  <sheetFormatPr baseColWidth="10" defaultRowHeight="16" x14ac:dyDescent="0.2"/>
  <cols>
    <col min="6" max="6" width="15" customWidth="1"/>
    <col min="7" max="7" width="18.5" customWidth="1"/>
    <col min="8" max="8" width="26" bestFit="1" customWidth="1"/>
  </cols>
  <sheetData>
    <row r="4" spans="2:26" x14ac:dyDescent="0.2">
      <c r="B4" t="s">
        <v>14</v>
      </c>
      <c r="C4" t="s">
        <v>0</v>
      </c>
      <c r="D4" t="s">
        <v>1</v>
      </c>
      <c r="E4" t="s">
        <v>2</v>
      </c>
      <c r="F4" t="s">
        <v>3</v>
      </c>
      <c r="G4" t="s">
        <v>4</v>
      </c>
      <c r="H4" t="s">
        <v>15</v>
      </c>
    </row>
    <row r="5" spans="2:26" x14ac:dyDescent="0.2">
      <c r="B5">
        <v>0</v>
      </c>
      <c r="C5">
        <v>497182</v>
      </c>
      <c r="D5">
        <v>0</v>
      </c>
      <c r="E5">
        <v>0</v>
      </c>
      <c r="F5">
        <f>D5/C5</f>
        <v>0</v>
      </c>
      <c r="G5">
        <f>F5/0.3524</f>
        <v>0</v>
      </c>
      <c r="O5" t="s">
        <v>16</v>
      </c>
    </row>
    <row r="6" spans="2:26" x14ac:dyDescent="0.2">
      <c r="B6">
        <v>5</v>
      </c>
      <c r="C6">
        <v>492718</v>
      </c>
      <c r="D6">
        <v>1317</v>
      </c>
      <c r="E6">
        <v>0</v>
      </c>
      <c r="F6" s="3">
        <f t="shared" ref="F6:F21" si="0">D6/C6</f>
        <v>2.6729285311273385E-3</v>
      </c>
      <c r="G6" s="3">
        <f t="shared" ref="G6:G21" si="1">F6/0.3524</f>
        <v>7.5849277273761029E-3</v>
      </c>
    </row>
    <row r="7" spans="2:26" x14ac:dyDescent="0.2">
      <c r="B7">
        <v>10</v>
      </c>
      <c r="C7">
        <v>506198</v>
      </c>
      <c r="D7">
        <v>3227</v>
      </c>
      <c r="E7">
        <v>0</v>
      </c>
      <c r="F7" s="3">
        <f t="shared" si="0"/>
        <v>6.3749757999834056E-3</v>
      </c>
      <c r="G7" s="3">
        <f t="shared" si="1"/>
        <v>1.8090169693482989E-2</v>
      </c>
    </row>
    <row r="8" spans="2:26" x14ac:dyDescent="0.2">
      <c r="B8">
        <v>15</v>
      </c>
      <c r="C8">
        <v>490340</v>
      </c>
      <c r="D8">
        <v>4783</v>
      </c>
      <c r="E8">
        <v>0</v>
      </c>
      <c r="F8" s="3">
        <f t="shared" si="0"/>
        <v>9.754456091691479E-3</v>
      </c>
      <c r="G8" s="3">
        <f t="shared" si="1"/>
        <v>2.7680068364618272E-2</v>
      </c>
      <c r="Q8" t="s">
        <v>7</v>
      </c>
      <c r="V8" t="s">
        <v>8</v>
      </c>
    </row>
    <row r="9" spans="2:26" x14ac:dyDescent="0.2">
      <c r="B9">
        <v>20</v>
      </c>
      <c r="C9">
        <v>491418</v>
      </c>
      <c r="D9">
        <v>5154</v>
      </c>
      <c r="E9">
        <v>0</v>
      </c>
      <c r="F9" s="3">
        <f t="shared" si="0"/>
        <v>1.0488016311978805E-2</v>
      </c>
      <c r="G9" s="3">
        <f t="shared" si="1"/>
        <v>2.9761680794491503E-2</v>
      </c>
    </row>
    <row r="10" spans="2:26" x14ac:dyDescent="0.2">
      <c r="B10">
        <v>25</v>
      </c>
      <c r="C10">
        <v>493630</v>
      </c>
      <c r="D10">
        <v>6499</v>
      </c>
      <c r="E10">
        <v>0</v>
      </c>
      <c r="F10" s="3">
        <f t="shared" si="0"/>
        <v>1.3165731418268744E-2</v>
      </c>
      <c r="G10" s="3">
        <f t="shared" si="1"/>
        <v>3.7360191311772831E-2</v>
      </c>
      <c r="N10" t="s">
        <v>14</v>
      </c>
      <c r="O10" t="s">
        <v>9</v>
      </c>
      <c r="P10" t="s">
        <v>10</v>
      </c>
      <c r="Q10" t="s">
        <v>11</v>
      </c>
      <c r="R10" t="s">
        <v>12</v>
      </c>
      <c r="S10" t="s">
        <v>17</v>
      </c>
      <c r="V10" t="s">
        <v>9</v>
      </c>
      <c r="Z10" t="s">
        <v>13</v>
      </c>
    </row>
    <row r="11" spans="2:26" x14ac:dyDescent="0.2">
      <c r="B11">
        <v>30</v>
      </c>
      <c r="C11">
        <v>499597</v>
      </c>
      <c r="D11">
        <v>7261</v>
      </c>
      <c r="E11">
        <v>0</v>
      </c>
      <c r="F11" s="3">
        <f t="shared" si="0"/>
        <v>1.4533714173623941E-2</v>
      </c>
      <c r="G11" s="3">
        <f t="shared" si="1"/>
        <v>4.1242094703813681E-2</v>
      </c>
      <c r="N11">
        <v>0</v>
      </c>
      <c r="O11" s="4">
        <f>AVERAGE(P11:R11)</f>
        <v>0</v>
      </c>
      <c r="P11" s="4">
        <v>0</v>
      </c>
      <c r="Q11" s="4">
        <v>0</v>
      </c>
      <c r="R11" s="4">
        <v>0</v>
      </c>
      <c r="S11" s="4">
        <f>_xlfn.STDEV.P(P11:R11)</f>
        <v>0</v>
      </c>
      <c r="U11">
        <v>0</v>
      </c>
      <c r="V11">
        <f>AVERAGE(W11:Y11)</f>
        <v>0</v>
      </c>
      <c r="W11">
        <v>0</v>
      </c>
      <c r="X11">
        <v>0</v>
      </c>
      <c r="Y11">
        <v>0</v>
      </c>
      <c r="Z11">
        <f>_xlfn.STDEV.P(W11:Y11)</f>
        <v>0</v>
      </c>
    </row>
    <row r="12" spans="2:26" x14ac:dyDescent="0.2">
      <c r="B12">
        <v>35</v>
      </c>
      <c r="C12">
        <v>470150</v>
      </c>
      <c r="D12">
        <v>7331</v>
      </c>
      <c r="E12">
        <v>0</v>
      </c>
      <c r="F12" s="3">
        <f t="shared" si="0"/>
        <v>1.5592895884292248E-2</v>
      </c>
      <c r="G12" s="3">
        <f t="shared" si="1"/>
        <v>4.4247718173360526E-2</v>
      </c>
      <c r="N12">
        <v>5</v>
      </c>
      <c r="O12" s="4">
        <f t="shared" ref="O12:O27" si="2">AVERAGE(P12:R12)</f>
        <v>9.8946872756638677E-3</v>
      </c>
      <c r="P12" s="4">
        <v>7.5849277273761029E-3</v>
      </c>
      <c r="Q12" s="4">
        <v>8.4338280759789237E-3</v>
      </c>
      <c r="R12" s="4">
        <v>1.3665306023636577E-2</v>
      </c>
      <c r="S12" s="4">
        <f t="shared" ref="S12:S22" si="3">_xlfn.STDEV.P(P12:R12)</f>
        <v>2.6886591772835966E-3</v>
      </c>
      <c r="U12">
        <v>5</v>
      </c>
      <c r="V12">
        <f>AVERAGE(W12:Y12)</f>
        <v>0</v>
      </c>
      <c r="W12">
        <v>0</v>
      </c>
      <c r="X12">
        <v>0</v>
      </c>
      <c r="Y12">
        <v>0</v>
      </c>
      <c r="Z12">
        <f t="shared" ref="Z12:Z27" si="4">_xlfn.STDEV.P(W12:Y12)</f>
        <v>0</v>
      </c>
    </row>
    <row r="13" spans="2:26" x14ac:dyDescent="0.2">
      <c r="B13">
        <v>40</v>
      </c>
      <c r="C13">
        <v>494447</v>
      </c>
      <c r="D13">
        <v>8410</v>
      </c>
      <c r="E13">
        <v>1140</v>
      </c>
      <c r="F13" s="3">
        <f t="shared" si="0"/>
        <v>1.7008900852871996E-2</v>
      </c>
      <c r="G13" s="3">
        <f t="shared" si="1"/>
        <v>4.8265893453098743E-2</v>
      </c>
      <c r="N13">
        <v>10</v>
      </c>
      <c r="O13" s="4">
        <f t="shared" si="2"/>
        <v>2.143129736649654E-2</v>
      </c>
      <c r="P13" s="4">
        <v>1.8090169693482989E-2</v>
      </c>
      <c r="Q13" s="4">
        <v>1.8127598739437558E-2</v>
      </c>
      <c r="R13" s="4">
        <v>2.8076123666569072E-2</v>
      </c>
      <c r="S13" s="4">
        <f t="shared" si="3"/>
        <v>4.698626583160382E-3</v>
      </c>
      <c r="U13">
        <v>10</v>
      </c>
      <c r="V13">
        <f t="shared" ref="V13:V27" si="5">AVERAGE(W13:Y13)</f>
        <v>0</v>
      </c>
      <c r="W13">
        <v>0</v>
      </c>
      <c r="X13">
        <v>0</v>
      </c>
      <c r="Y13">
        <v>0</v>
      </c>
      <c r="Z13">
        <f t="shared" si="4"/>
        <v>0</v>
      </c>
    </row>
    <row r="14" spans="2:26" x14ac:dyDescent="0.2">
      <c r="B14">
        <v>45</v>
      </c>
      <c r="C14">
        <v>450009</v>
      </c>
      <c r="D14">
        <v>8078</v>
      </c>
      <c r="E14">
        <v>1191</v>
      </c>
      <c r="F14" s="3">
        <f t="shared" si="0"/>
        <v>1.7950752096069191E-2</v>
      </c>
      <c r="G14" s="3">
        <f t="shared" si="1"/>
        <v>5.093857007965151E-2</v>
      </c>
      <c r="N14">
        <v>15</v>
      </c>
      <c r="O14" s="4">
        <f t="shared" si="2"/>
        <v>2.9510507953162301E-2</v>
      </c>
      <c r="P14" s="4">
        <v>2.7680068364618272E-2</v>
      </c>
      <c r="Q14" s="4">
        <v>2.3979721949704786E-2</v>
      </c>
      <c r="R14" s="4">
        <v>3.6871733545163841E-2</v>
      </c>
      <c r="S14" s="4">
        <f t="shared" si="3"/>
        <v>5.4199552617984221E-3</v>
      </c>
      <c r="U14">
        <v>15</v>
      </c>
      <c r="V14">
        <f t="shared" si="5"/>
        <v>0</v>
      </c>
      <c r="W14">
        <v>0</v>
      </c>
      <c r="X14">
        <v>0</v>
      </c>
      <c r="Y14">
        <v>0</v>
      </c>
      <c r="Z14">
        <f t="shared" si="4"/>
        <v>0</v>
      </c>
    </row>
    <row r="15" spans="2:26" x14ac:dyDescent="0.2">
      <c r="B15">
        <v>50</v>
      </c>
      <c r="C15">
        <v>508224</v>
      </c>
      <c r="D15">
        <v>9825</v>
      </c>
      <c r="E15">
        <v>0</v>
      </c>
      <c r="F15" s="3">
        <f t="shared" si="0"/>
        <v>1.9332026822818284E-2</v>
      </c>
      <c r="G15" s="3">
        <f t="shared" si="1"/>
        <v>5.4858191892219875E-2</v>
      </c>
      <c r="N15">
        <v>20</v>
      </c>
      <c r="O15" s="4">
        <f t="shared" si="2"/>
        <v>3.4680167054255945E-2</v>
      </c>
      <c r="P15" s="4">
        <v>2.9761680794491503E-2</v>
      </c>
      <c r="Q15" s="4">
        <v>3.1258726043964687E-2</v>
      </c>
      <c r="R15" s="4">
        <v>4.3020094324311649E-2</v>
      </c>
      <c r="S15" s="4">
        <f t="shared" si="3"/>
        <v>5.9288040543382632E-3</v>
      </c>
      <c r="U15">
        <v>20</v>
      </c>
      <c r="V15">
        <f t="shared" si="5"/>
        <v>0</v>
      </c>
      <c r="W15">
        <v>0</v>
      </c>
      <c r="X15">
        <v>0</v>
      </c>
      <c r="Y15">
        <v>0</v>
      </c>
      <c r="Z15">
        <f t="shared" si="4"/>
        <v>0</v>
      </c>
    </row>
    <row r="16" spans="2:26" x14ac:dyDescent="0.2">
      <c r="B16">
        <v>55</v>
      </c>
      <c r="C16">
        <v>481745</v>
      </c>
      <c r="D16">
        <v>9240</v>
      </c>
      <c r="E16">
        <v>1060</v>
      </c>
      <c r="F16" s="3">
        <f t="shared" si="0"/>
        <v>1.9180271720516041E-2</v>
      </c>
      <c r="G16" s="3">
        <f t="shared" si="1"/>
        <v>5.442755879828616E-2</v>
      </c>
      <c r="N16">
        <v>25</v>
      </c>
      <c r="O16" s="4">
        <f t="shared" si="2"/>
        <v>4.0951277649335122E-2</v>
      </c>
      <c r="P16" s="4">
        <v>3.7360191311772831E-2</v>
      </c>
      <c r="Q16" s="4">
        <v>3.4672536594025534E-2</v>
      </c>
      <c r="R16" s="4">
        <v>5.0821105042206993E-2</v>
      </c>
      <c r="S16" s="4">
        <f t="shared" si="3"/>
        <v>7.0647477682868045E-3</v>
      </c>
      <c r="U16">
        <v>25</v>
      </c>
      <c r="V16">
        <f t="shared" si="5"/>
        <v>0</v>
      </c>
      <c r="W16">
        <v>0</v>
      </c>
      <c r="X16">
        <v>0</v>
      </c>
      <c r="Y16">
        <v>0</v>
      </c>
      <c r="Z16">
        <f t="shared" si="4"/>
        <v>0</v>
      </c>
    </row>
    <row r="17" spans="2:26" x14ac:dyDescent="0.2">
      <c r="B17">
        <v>60</v>
      </c>
      <c r="C17">
        <v>495143</v>
      </c>
      <c r="D17">
        <v>9833</v>
      </c>
      <c r="E17">
        <v>1138</v>
      </c>
      <c r="F17" s="3">
        <f t="shared" si="0"/>
        <v>1.9858909446361959E-2</v>
      </c>
      <c r="G17" s="3">
        <f t="shared" si="1"/>
        <v>5.6353318519755842E-2</v>
      </c>
      <c r="N17">
        <v>30</v>
      </c>
      <c r="O17" s="4">
        <f t="shared" si="2"/>
        <v>4.4572804187816013E-2</v>
      </c>
      <c r="P17" s="4">
        <v>4.1242094703813681E-2</v>
      </c>
      <c r="Q17" s="4">
        <v>3.6679425407475513E-2</v>
      </c>
      <c r="R17" s="4">
        <v>5.5796892452158846E-2</v>
      </c>
      <c r="S17" s="4">
        <f t="shared" si="3"/>
        <v>8.1522841707607832E-3</v>
      </c>
      <c r="U17">
        <v>30</v>
      </c>
      <c r="V17">
        <f t="shared" si="5"/>
        <v>0</v>
      </c>
      <c r="W17">
        <v>0</v>
      </c>
      <c r="X17">
        <v>0</v>
      </c>
      <c r="Y17">
        <v>0</v>
      </c>
      <c r="Z17">
        <f t="shared" si="4"/>
        <v>0</v>
      </c>
    </row>
    <row r="18" spans="2:26" x14ac:dyDescent="0.2">
      <c r="B18">
        <v>65</v>
      </c>
      <c r="C18">
        <v>485928</v>
      </c>
      <c r="D18">
        <v>9966</v>
      </c>
      <c r="E18">
        <v>1266</v>
      </c>
      <c r="F18" s="3">
        <f t="shared" si="0"/>
        <v>2.050921124117153E-2</v>
      </c>
      <c r="G18" s="3">
        <f t="shared" si="1"/>
        <v>5.819866981036189E-2</v>
      </c>
      <c r="N18">
        <v>35</v>
      </c>
      <c r="O18" s="4">
        <f t="shared" si="2"/>
        <v>4.904693947559207E-2</v>
      </c>
      <c r="P18" s="4">
        <v>4.4247718173360526E-2</v>
      </c>
      <c r="Q18" s="4">
        <v>4.0643788745138604E-2</v>
      </c>
      <c r="R18" s="4">
        <v>6.2249311508277068E-2</v>
      </c>
      <c r="S18" s="4">
        <f t="shared" si="3"/>
        <v>9.4507159269538402E-3</v>
      </c>
      <c r="U18">
        <v>35</v>
      </c>
      <c r="V18">
        <f t="shared" si="5"/>
        <v>0</v>
      </c>
      <c r="W18">
        <v>0</v>
      </c>
      <c r="X18">
        <v>0</v>
      </c>
      <c r="Y18">
        <v>0</v>
      </c>
      <c r="Z18">
        <f t="shared" si="4"/>
        <v>0</v>
      </c>
    </row>
    <row r="19" spans="2:26" x14ac:dyDescent="0.2">
      <c r="B19">
        <v>70</v>
      </c>
      <c r="C19">
        <v>497171</v>
      </c>
      <c r="D19">
        <v>11526</v>
      </c>
      <c r="E19">
        <v>1425</v>
      </c>
      <c r="F19" s="3">
        <f t="shared" si="0"/>
        <v>2.3183170377998715E-2</v>
      </c>
      <c r="G19" s="3">
        <f t="shared" si="1"/>
        <v>6.578652207150601E-2</v>
      </c>
      <c r="N19">
        <v>40</v>
      </c>
      <c r="O19" s="4">
        <f t="shared" si="2"/>
        <v>5.4099317480777585E-2</v>
      </c>
      <c r="P19" s="4">
        <v>4.8265893453098743E-2</v>
      </c>
      <c r="Q19" s="4">
        <v>4.7333613841018217E-2</v>
      </c>
      <c r="R19" s="4">
        <v>6.6698445148215782E-2</v>
      </c>
      <c r="S19" s="4">
        <f t="shared" si="3"/>
        <v>8.9170548128882417E-3</v>
      </c>
      <c r="U19">
        <v>40</v>
      </c>
      <c r="V19">
        <f t="shared" si="5"/>
        <v>2.1808608218998244E-3</v>
      </c>
      <c r="W19">
        <v>6.5425824656994728E-3</v>
      </c>
      <c r="X19">
        <v>0</v>
      </c>
      <c r="Y19">
        <v>0</v>
      </c>
      <c r="Z19">
        <f t="shared" si="4"/>
        <v>3.0842029519788667E-3</v>
      </c>
    </row>
    <row r="20" spans="2:26" x14ac:dyDescent="0.2">
      <c r="B20">
        <v>75</v>
      </c>
      <c r="C20">
        <v>507891</v>
      </c>
      <c r="D20">
        <v>10644</v>
      </c>
      <c r="E20">
        <v>1619</v>
      </c>
      <c r="F20" s="3">
        <f t="shared" si="0"/>
        <v>2.0957252638853612E-2</v>
      </c>
      <c r="G20" s="3">
        <f t="shared" si="1"/>
        <v>5.947006991729175E-2</v>
      </c>
      <c r="N20">
        <v>45</v>
      </c>
      <c r="O20" s="4">
        <f t="shared" si="2"/>
        <v>5.4417605785457068E-2</v>
      </c>
      <c r="P20" s="4">
        <v>5.093857007965151E-2</v>
      </c>
      <c r="Q20" s="4">
        <v>4.6345013723881431E-2</v>
      </c>
      <c r="R20" s="4">
        <v>6.5969233552838277E-2</v>
      </c>
      <c r="S20" s="4">
        <f t="shared" si="3"/>
        <v>8.3807425309658026E-3</v>
      </c>
      <c r="U20">
        <v>45</v>
      </c>
      <c r="V20">
        <f t="shared" si="5"/>
        <v>2.5034182126295679E-3</v>
      </c>
      <c r="W20">
        <v>7.5102546378887037E-3</v>
      </c>
      <c r="X20">
        <v>0</v>
      </c>
      <c r="Y20">
        <v>0</v>
      </c>
      <c r="Z20">
        <f t="shared" si="4"/>
        <v>3.5403679885925477E-3</v>
      </c>
    </row>
    <row r="21" spans="2:26" x14ac:dyDescent="0.2">
      <c r="B21">
        <v>80</v>
      </c>
      <c r="C21">
        <v>516898</v>
      </c>
      <c r="D21">
        <v>10600</v>
      </c>
      <c r="E21">
        <v>1485</v>
      </c>
      <c r="F21" s="3">
        <f t="shared" si="0"/>
        <v>2.0506947212022487E-2</v>
      </c>
      <c r="G21" s="3">
        <f t="shared" si="1"/>
        <v>5.8192245210052465E-2</v>
      </c>
      <c r="N21">
        <v>50</v>
      </c>
      <c r="O21" s="4">
        <f t="shared" si="2"/>
        <v>5.8077808586845935E-2</v>
      </c>
      <c r="P21" s="4">
        <v>5.4858191892219875E-2</v>
      </c>
      <c r="Q21" s="4">
        <v>5.1503447357096589E-2</v>
      </c>
      <c r="R21" s="4">
        <v>6.7871786511221346E-2</v>
      </c>
      <c r="S21" s="4">
        <f t="shared" si="3"/>
        <v>7.0595127504830685E-3</v>
      </c>
      <c r="U21">
        <v>50</v>
      </c>
      <c r="V21">
        <f t="shared" si="5"/>
        <v>4.2868108565172203E-3</v>
      </c>
      <c r="W21">
        <v>0</v>
      </c>
      <c r="X21">
        <v>7.0917372618875003E-3</v>
      </c>
      <c r="Y21">
        <v>5.7686953076641605E-3</v>
      </c>
      <c r="Z21">
        <f t="shared" si="4"/>
        <v>3.0789793214444955E-3</v>
      </c>
    </row>
    <row r="22" spans="2:26" x14ac:dyDescent="0.2">
      <c r="N22">
        <v>55</v>
      </c>
      <c r="O22" s="4">
        <f t="shared" si="2"/>
        <v>5.9150230978002961E-2</v>
      </c>
      <c r="P22" s="4">
        <v>5.442755879828616E-2</v>
      </c>
      <c r="Q22" s="4">
        <v>5.4355659206482991E-2</v>
      </c>
      <c r="R22" s="4">
        <v>6.8667474929239747E-2</v>
      </c>
      <c r="S22" s="4">
        <f t="shared" si="3"/>
        <v>6.7297717498857367E-3</v>
      </c>
      <c r="U22">
        <v>55</v>
      </c>
      <c r="V22">
        <f t="shared" si="5"/>
        <v>6.2841446018445423E-3</v>
      </c>
      <c r="W22">
        <v>6.2438541478553383E-3</v>
      </c>
      <c r="X22">
        <v>6.1843550060814529E-3</v>
      </c>
      <c r="Y22">
        <v>6.4242246515968373E-3</v>
      </c>
      <c r="Z22">
        <f t="shared" si="4"/>
        <v>1.0198644426887068E-4</v>
      </c>
    </row>
    <row r="23" spans="2:26" x14ac:dyDescent="0.2">
      <c r="N23">
        <v>60</v>
      </c>
      <c r="O23" s="4">
        <f>AVERAGE(P23:R23)</f>
        <v>5.9532512825102378E-2</v>
      </c>
      <c r="P23" s="4">
        <v>5.6353318519755842E-2</v>
      </c>
      <c r="Q23" s="4">
        <v>5.2103580694522901E-2</v>
      </c>
      <c r="R23" s="4">
        <v>7.0140639261028384E-2</v>
      </c>
      <c r="S23" s="4">
        <f>_xlfn.STDEV.P(P23:R23)</f>
        <v>7.6991050456637743E-3</v>
      </c>
      <c r="U23">
        <v>60</v>
      </c>
      <c r="V23">
        <f t="shared" si="5"/>
        <v>6.5362213787834257E-3</v>
      </c>
      <c r="W23" s="1">
        <v>6.521923774583765E-3</v>
      </c>
      <c r="X23" s="1">
        <v>6.7935707081732523E-3</v>
      </c>
      <c r="Y23" s="1">
        <v>6.2931696535932589E-3</v>
      </c>
      <c r="Z23">
        <f t="shared" si="4"/>
        <v>2.0453788560326262E-4</v>
      </c>
    </row>
    <row r="24" spans="2:26" x14ac:dyDescent="0.2">
      <c r="N24">
        <v>65</v>
      </c>
      <c r="O24" s="4">
        <f>AVERAGE(P24:R24)</f>
        <v>5.846053066444426E-2</v>
      </c>
      <c r="P24" s="5">
        <v>5.819866981036189E-2</v>
      </c>
      <c r="Q24" s="5">
        <v>5.8722391518526623E-2</v>
      </c>
      <c r="R24" s="5"/>
      <c r="S24" s="5"/>
      <c r="U24">
        <v>65</v>
      </c>
      <c r="V24">
        <f t="shared" si="5"/>
        <v>6.7783435065501864E-3</v>
      </c>
      <c r="W24">
        <v>7.3930880975233955E-3</v>
      </c>
      <c r="X24">
        <v>6.1635989155769772E-3</v>
      </c>
      <c r="Z24">
        <f t="shared" si="4"/>
        <v>6.1474459097320914E-4</v>
      </c>
    </row>
    <row r="25" spans="2:26" x14ac:dyDescent="0.2">
      <c r="N25">
        <v>70</v>
      </c>
      <c r="O25" s="4">
        <f t="shared" si="2"/>
        <v>6.213455497187511E-2</v>
      </c>
      <c r="P25" s="4">
        <v>6.578652207150601E-2</v>
      </c>
      <c r="Q25" s="4">
        <v>5.848258787224421E-2</v>
      </c>
      <c r="R25" s="4"/>
      <c r="S25" s="4"/>
      <c r="U25">
        <v>70</v>
      </c>
      <c r="V25">
        <f t="shared" si="5"/>
        <v>7.0574563718165751E-3</v>
      </c>
      <c r="W25">
        <v>8.1334195689654748E-3</v>
      </c>
      <c r="X25">
        <v>5.9814931746676753E-3</v>
      </c>
      <c r="Z25">
        <f t="shared" si="4"/>
        <v>1.0759631971488997E-3</v>
      </c>
    </row>
    <row r="26" spans="2:26" x14ac:dyDescent="0.2">
      <c r="N26">
        <v>75</v>
      </c>
      <c r="O26" s="4">
        <f t="shared" si="2"/>
        <v>5.1889144420738512E-2</v>
      </c>
      <c r="P26" s="4">
        <v>5.947006991729175E-2</v>
      </c>
      <c r="Q26" s="4">
        <v>4.4308218924185273E-2</v>
      </c>
      <c r="R26" s="4"/>
      <c r="S26" s="4"/>
      <c r="U26">
        <v>75</v>
      </c>
      <c r="V26">
        <f t="shared" si="5"/>
        <v>4.5228317923757672E-3</v>
      </c>
      <c r="W26">
        <v>9.0456635847515343E-3</v>
      </c>
      <c r="X26">
        <v>0</v>
      </c>
      <c r="Z26">
        <f t="shared" si="4"/>
        <v>4.5228317923757672E-3</v>
      </c>
    </row>
    <row r="27" spans="2:26" x14ac:dyDescent="0.2">
      <c r="N27">
        <v>80</v>
      </c>
      <c r="O27" s="4">
        <f t="shared" si="2"/>
        <v>5.8724769678134357E-2</v>
      </c>
      <c r="P27" s="4">
        <v>5.8192245210052465E-2</v>
      </c>
      <c r="Q27" s="4">
        <v>5.9257294146216249E-2</v>
      </c>
      <c r="R27" s="4"/>
      <c r="S27" s="4"/>
      <c r="U27">
        <v>80</v>
      </c>
      <c r="V27">
        <f t="shared" si="5"/>
        <v>4.0762020819305623E-3</v>
      </c>
      <c r="W27">
        <v>8.1524041638611246E-3</v>
      </c>
      <c r="X27">
        <v>0</v>
      </c>
      <c r="Z27">
        <f t="shared" si="4"/>
        <v>4.0762020819305623E-3</v>
      </c>
    </row>
    <row r="29" spans="2:26" x14ac:dyDescent="0.2">
      <c r="N29" t="s">
        <v>14</v>
      </c>
      <c r="O29" t="s">
        <v>18</v>
      </c>
      <c r="P29" t="s">
        <v>17</v>
      </c>
    </row>
    <row r="30" spans="2:26" x14ac:dyDescent="0.2">
      <c r="N30">
        <f>N11</f>
        <v>0</v>
      </c>
      <c r="O30">
        <f>O11*1000</f>
        <v>0</v>
      </c>
      <c r="P30">
        <f>S11*1000</f>
        <v>0</v>
      </c>
    </row>
    <row r="31" spans="2:26" x14ac:dyDescent="0.2">
      <c r="N31">
        <f t="shared" ref="N31:N42" si="6">N12</f>
        <v>5</v>
      </c>
      <c r="O31" s="6">
        <f t="shared" ref="O31:O42" si="7">O12*1000</f>
        <v>9.894687275663868</v>
      </c>
      <c r="P31" s="6">
        <f t="shared" ref="P31:P42" si="8">S12*1000</f>
        <v>2.6886591772835966</v>
      </c>
    </row>
    <row r="32" spans="2:26" x14ac:dyDescent="0.2">
      <c r="N32">
        <f t="shared" si="6"/>
        <v>10</v>
      </c>
      <c r="O32" s="6">
        <f t="shared" si="7"/>
        <v>21.43129736649654</v>
      </c>
      <c r="P32" s="6">
        <f t="shared" si="8"/>
        <v>4.6986265831603822</v>
      </c>
    </row>
    <row r="33" spans="14:16" x14ac:dyDescent="0.2">
      <c r="N33">
        <f t="shared" si="6"/>
        <v>15</v>
      </c>
      <c r="O33" s="6">
        <f t="shared" si="7"/>
        <v>29.5105079531623</v>
      </c>
      <c r="P33" s="6">
        <f t="shared" si="8"/>
        <v>5.4199552617984219</v>
      </c>
    </row>
    <row r="34" spans="14:16" x14ac:dyDescent="0.2">
      <c r="N34">
        <f t="shared" si="6"/>
        <v>20</v>
      </c>
      <c r="O34" s="6">
        <f t="shared" si="7"/>
        <v>34.680167054255946</v>
      </c>
      <c r="P34" s="6">
        <f t="shared" si="8"/>
        <v>5.9288040543382632</v>
      </c>
    </row>
    <row r="35" spans="14:16" x14ac:dyDescent="0.2">
      <c r="N35">
        <f t="shared" si="6"/>
        <v>25</v>
      </c>
      <c r="O35" s="6">
        <f t="shared" si="7"/>
        <v>40.951277649335118</v>
      </c>
      <c r="P35" s="6">
        <f t="shared" si="8"/>
        <v>7.0647477682868045</v>
      </c>
    </row>
    <row r="36" spans="14:16" x14ac:dyDescent="0.2">
      <c r="N36">
        <f t="shared" si="6"/>
        <v>30</v>
      </c>
      <c r="O36" s="6">
        <f t="shared" si="7"/>
        <v>44.572804187816011</v>
      </c>
      <c r="P36" s="6">
        <f t="shared" si="8"/>
        <v>8.1522841707607832</v>
      </c>
    </row>
    <row r="37" spans="14:16" x14ac:dyDescent="0.2">
      <c r="N37">
        <f t="shared" si="6"/>
        <v>35</v>
      </c>
      <c r="O37" s="6">
        <f t="shared" si="7"/>
        <v>49.046939475592069</v>
      </c>
      <c r="P37" s="6">
        <f t="shared" si="8"/>
        <v>9.4507159269538406</v>
      </c>
    </row>
    <row r="38" spans="14:16" x14ac:dyDescent="0.2">
      <c r="N38">
        <f t="shared" si="6"/>
        <v>40</v>
      </c>
      <c r="O38" s="6">
        <f t="shared" si="7"/>
        <v>54.099317480777586</v>
      </c>
      <c r="P38" s="6">
        <f t="shared" si="8"/>
        <v>8.9170548128882423</v>
      </c>
    </row>
    <row r="39" spans="14:16" x14ac:dyDescent="0.2">
      <c r="N39">
        <f t="shared" si="6"/>
        <v>45</v>
      </c>
      <c r="O39" s="6">
        <f t="shared" si="7"/>
        <v>54.41760578545707</v>
      </c>
      <c r="P39" s="6">
        <f t="shared" si="8"/>
        <v>8.3807425309658026</v>
      </c>
    </row>
    <row r="40" spans="14:16" x14ac:dyDescent="0.2">
      <c r="N40">
        <f t="shared" si="6"/>
        <v>50</v>
      </c>
      <c r="O40" s="6">
        <f t="shared" si="7"/>
        <v>58.077808586845933</v>
      </c>
      <c r="P40" s="6">
        <f t="shared" si="8"/>
        <v>7.0595127504830684</v>
      </c>
    </row>
    <row r="41" spans="14:16" x14ac:dyDescent="0.2">
      <c r="N41">
        <f t="shared" si="6"/>
        <v>55</v>
      </c>
      <c r="O41" s="6">
        <f t="shared" si="7"/>
        <v>59.150230978002959</v>
      </c>
      <c r="P41" s="6">
        <f t="shared" si="8"/>
        <v>6.729771749885737</v>
      </c>
    </row>
    <row r="42" spans="14:16" x14ac:dyDescent="0.2">
      <c r="N42">
        <f t="shared" si="6"/>
        <v>60</v>
      </c>
      <c r="O42" s="6">
        <f t="shared" si="7"/>
        <v>59.53251282510238</v>
      </c>
      <c r="P42" s="6">
        <f t="shared" si="8"/>
        <v>7.6991050456637744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01F4B-FD0D-6143-A7EF-6593100D4465}">
  <dimension ref="A1:V26"/>
  <sheetViews>
    <sheetView tabSelected="1" zoomScaleNormal="100" workbookViewId="0">
      <selection activeCell="O23" sqref="O23"/>
    </sheetView>
  </sheetViews>
  <sheetFormatPr baseColWidth="10" defaultRowHeight="16" x14ac:dyDescent="0.2"/>
  <cols>
    <col min="8" max="8" width="13.33203125" bestFit="1" customWidth="1"/>
  </cols>
  <sheetData>
    <row r="1" spans="1:22" x14ac:dyDescent="0.2">
      <c r="A1" t="s">
        <v>27</v>
      </c>
      <c r="B1" t="s">
        <v>0</v>
      </c>
      <c r="C1" t="s">
        <v>1</v>
      </c>
      <c r="D1" t="s">
        <v>2</v>
      </c>
      <c r="F1" t="s">
        <v>28</v>
      </c>
      <c r="H1" t="s">
        <v>4</v>
      </c>
      <c r="I1" t="s">
        <v>27</v>
      </c>
      <c r="J1" t="s">
        <v>25</v>
      </c>
      <c r="K1" t="s">
        <v>24</v>
      </c>
      <c r="L1" t="s">
        <v>26</v>
      </c>
      <c r="M1" t="s">
        <v>17</v>
      </c>
      <c r="O1" t="s">
        <v>28</v>
      </c>
      <c r="Q1" t="s">
        <v>4</v>
      </c>
      <c r="R1" t="s">
        <v>27</v>
      </c>
      <c r="S1" t="s">
        <v>25</v>
      </c>
      <c r="T1" t="s">
        <v>24</v>
      </c>
      <c r="U1" t="s">
        <v>26</v>
      </c>
      <c r="V1" t="s">
        <v>17</v>
      </c>
    </row>
    <row r="2" spans="1:22" x14ac:dyDescent="0.2">
      <c r="A2">
        <v>0</v>
      </c>
      <c r="B2">
        <f>[1]R1!E5</f>
        <v>424229</v>
      </c>
      <c r="C2">
        <v>0</v>
      </c>
      <c r="D2">
        <v>0</v>
      </c>
      <c r="F2" s="4">
        <f>C2/B2</f>
        <v>0</v>
      </c>
      <c r="G2">
        <v>0</v>
      </c>
      <c r="H2">
        <f>G2/2</f>
        <v>0</v>
      </c>
      <c r="I2">
        <f>F2</f>
        <v>0</v>
      </c>
      <c r="J2">
        <f>F11</f>
        <v>0</v>
      </c>
      <c r="K2">
        <f>F20</f>
        <v>0</v>
      </c>
      <c r="L2">
        <f>AVERAGE(I2:K2)</f>
        <v>0</v>
      </c>
      <c r="M2">
        <f>_xlfn.STDEV.P(I2:K2)</f>
        <v>0</v>
      </c>
      <c r="O2" s="4">
        <f>D2/B2</f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</row>
    <row r="3" spans="1:22" x14ac:dyDescent="0.2">
      <c r="A3">
        <v>0.3125</v>
      </c>
      <c r="B3">
        <f>[1]R1!E11</f>
        <v>435756</v>
      </c>
      <c r="C3">
        <f>[1]R1!E12</f>
        <v>22607</v>
      </c>
      <c r="D3">
        <f>[1]R1!E13</f>
        <v>23122</v>
      </c>
      <c r="F3" s="4">
        <f>C3/B3</f>
        <v>5.1879951165331055E-2</v>
      </c>
      <c r="G3">
        <v>0.3125</v>
      </c>
      <c r="H3">
        <f>G3/2</f>
        <v>0.15625</v>
      </c>
      <c r="I3" s="4">
        <f>F3</f>
        <v>5.1879951165331055E-2</v>
      </c>
      <c r="J3" s="4">
        <f>F12</f>
        <v>5.1228855934786093E-2</v>
      </c>
      <c r="K3" s="4">
        <f>F21</f>
        <v>5.764100285825028E-2</v>
      </c>
      <c r="L3" s="4">
        <f>AVERAGE(I3:K3)</f>
        <v>5.3583269986122478E-2</v>
      </c>
      <c r="M3" s="4">
        <f>_xlfn.STDEV.P(I3:K3)</f>
        <v>2.8815364299819312E-3</v>
      </c>
      <c r="O3" s="4">
        <f>D3/B3</f>
        <v>5.3061805230450065E-2</v>
      </c>
      <c r="Q3">
        <v>0.15625</v>
      </c>
      <c r="R3" s="4">
        <f>O3</f>
        <v>5.3061805230450065E-2</v>
      </c>
      <c r="S3" s="4">
        <f>O12</f>
        <v>5.0483889537285567E-2</v>
      </c>
      <c r="T3" s="4">
        <f>O21</f>
        <v>5.6702608238379436E-2</v>
      </c>
      <c r="U3" s="4">
        <f>AVERAGE(R3:T3)</f>
        <v>5.3416101002038356E-2</v>
      </c>
      <c r="V3" s="4">
        <f>_xlfn.STDEV.P(R3:U3)</f>
        <v>2.2093279171682121E-3</v>
      </c>
    </row>
    <row r="4" spans="1:22" x14ac:dyDescent="0.2">
      <c r="A4">
        <v>0.625</v>
      </c>
      <c r="B4">
        <f>[1]R1!E17</f>
        <v>434036</v>
      </c>
      <c r="C4">
        <f>[1]R1!E18</f>
        <v>47157</v>
      </c>
      <c r="D4">
        <f>[1]R1!E19</f>
        <v>47251</v>
      </c>
      <c r="F4" s="4">
        <f>C4/B4</f>
        <v>0.10864766977854372</v>
      </c>
      <c r="G4">
        <v>0.625</v>
      </c>
      <c r="H4">
        <f>G4/2</f>
        <v>0.3125</v>
      </c>
      <c r="I4" s="4">
        <f>F4</f>
        <v>0.10864766977854372</v>
      </c>
      <c r="J4" s="4">
        <f>F13</f>
        <v>0.10283568414980375</v>
      </c>
      <c r="K4" s="4">
        <f>F22</f>
        <v>0.11651176752563165</v>
      </c>
      <c r="L4" s="4">
        <f>AVERAGE(I4:K4)</f>
        <v>0.10933170715132638</v>
      </c>
      <c r="M4" s="4">
        <f>_xlfn.STDEV.P(I4:K4)</f>
        <v>5.6041499189542045E-3</v>
      </c>
      <c r="O4" s="4">
        <f>D4/B4</f>
        <v>0.10886424167580569</v>
      </c>
      <c r="Q4">
        <v>0.3125</v>
      </c>
      <c r="R4" s="4">
        <f>O4</f>
        <v>0.10886424167580569</v>
      </c>
      <c r="S4" s="4">
        <f>O13</f>
        <v>0.10268864029680236</v>
      </c>
      <c r="T4" s="4">
        <f>O22</f>
        <v>0.1164698819291575</v>
      </c>
      <c r="U4" s="4">
        <f>AVERAGE(R4:T4)</f>
        <v>0.10934092130058852</v>
      </c>
      <c r="V4" s="4">
        <f>_xlfn.STDEV.P(R4:U4)</f>
        <v>4.8811408928063106E-3</v>
      </c>
    </row>
    <row r="5" spans="1:22" x14ac:dyDescent="0.2">
      <c r="A5">
        <v>1.25</v>
      </c>
      <c r="B5">
        <f>[1]R1!E23</f>
        <v>435896</v>
      </c>
      <c r="C5">
        <f>[1]R1!E24</f>
        <v>91291</v>
      </c>
      <c r="D5">
        <f>[1]R1!E25</f>
        <v>91511</v>
      </c>
      <c r="F5" s="4">
        <f>C5/B5</f>
        <v>0.20943298401453558</v>
      </c>
      <c r="G5">
        <v>1.25</v>
      </c>
      <c r="H5">
        <f>G5/2</f>
        <v>0.625</v>
      </c>
      <c r="I5" s="4">
        <f>F5</f>
        <v>0.20943298401453558</v>
      </c>
      <c r="J5" s="4">
        <f>F14</f>
        <v>0.2113176369543299</v>
      </c>
      <c r="K5" s="4">
        <f>F23</f>
        <v>0.22924838874205963</v>
      </c>
      <c r="L5" s="4">
        <f>AVERAGE(I5:K5)</f>
        <v>0.2166663365703084</v>
      </c>
      <c r="M5" s="4">
        <f>_xlfn.STDEV.P(I5:K5)</f>
        <v>8.9300618443312711E-3</v>
      </c>
      <c r="O5" s="4">
        <f>D5/B5</f>
        <v>0.20993769155945455</v>
      </c>
      <c r="Q5">
        <v>0.625</v>
      </c>
      <c r="R5" s="4">
        <f>O5</f>
        <v>0.20993769155945455</v>
      </c>
      <c r="S5" s="4">
        <f>O14</f>
        <v>0.21367022667015198</v>
      </c>
      <c r="T5" s="4">
        <f>O23</f>
        <v>0.23013631937682572</v>
      </c>
      <c r="U5" s="4">
        <f>AVERAGE(R5:T5)</f>
        <v>0.21791474586881074</v>
      </c>
      <c r="V5" s="4">
        <f>_xlfn.STDEV.P(R5:U5)</f>
        <v>7.5996085046207227E-3</v>
      </c>
    </row>
    <row r="6" spans="1:22" x14ac:dyDescent="0.2">
      <c r="A6">
        <v>2.5</v>
      </c>
      <c r="B6">
        <f>[1]R1!E29</f>
        <v>437983</v>
      </c>
      <c r="C6">
        <f>[1]R1!E30</f>
        <v>181559</v>
      </c>
      <c r="D6">
        <f>[1]R1!E31</f>
        <v>184369</v>
      </c>
      <c r="F6" s="4">
        <f>C6/B6</f>
        <v>0.41453435407310329</v>
      </c>
      <c r="G6">
        <v>2.5</v>
      </c>
      <c r="H6">
        <f>G6/2</f>
        <v>1.25</v>
      </c>
      <c r="I6" s="4">
        <f>F6</f>
        <v>0.41453435407310329</v>
      </c>
      <c r="J6" s="4">
        <f>F15</f>
        <v>0.41814994513192494</v>
      </c>
      <c r="K6" s="4">
        <f>F24</f>
        <v>0.47894200821586352</v>
      </c>
      <c r="L6" s="4">
        <f>AVERAGE(I6:K6)</f>
        <v>0.43720876914029727</v>
      </c>
      <c r="M6" s="4">
        <f>_xlfn.STDEV.P(I6:K6)</f>
        <v>2.9546748918506938E-2</v>
      </c>
      <c r="O6" s="4">
        <f>D6/B6</f>
        <v>0.42095012820132288</v>
      </c>
      <c r="Q6">
        <v>1.25</v>
      </c>
      <c r="R6" s="4">
        <f>O6</f>
        <v>0.42095012820132288</v>
      </c>
      <c r="S6" s="4">
        <f>O15</f>
        <v>0.42364365428281558</v>
      </c>
      <c r="T6" s="4">
        <f>O24</f>
        <v>0.48405015185449307</v>
      </c>
      <c r="U6" s="4">
        <f>AVERAGE(R6:T6)</f>
        <v>0.44288131144621051</v>
      </c>
      <c r="V6" s="4">
        <f>_xlfn.STDEV.P(R6:U6)</f>
        <v>2.5228642810404007E-2</v>
      </c>
    </row>
    <row r="7" spans="1:22" x14ac:dyDescent="0.2">
      <c r="A7">
        <v>5</v>
      </c>
      <c r="B7">
        <f>[1]R1!E35</f>
        <v>454136</v>
      </c>
      <c r="C7">
        <f>[1]R1!E36</f>
        <v>400308</v>
      </c>
      <c r="D7">
        <f>[1]R1!E37</f>
        <v>407580</v>
      </c>
      <c r="F7" s="4">
        <f>C7/B7</f>
        <v>0.88147162964398329</v>
      </c>
      <c r="G7">
        <v>5</v>
      </c>
      <c r="H7">
        <f>G7/2</f>
        <v>2.5</v>
      </c>
      <c r="I7" s="4">
        <f>F7</f>
        <v>0.88147162964398329</v>
      </c>
      <c r="J7" s="4">
        <f>F16</f>
        <v>0.84827067011389201</v>
      </c>
      <c r="K7" s="4">
        <f>F25</f>
        <v>0.96520636389828474</v>
      </c>
      <c r="L7" s="4">
        <f>AVERAGE(I7:K7)</f>
        <v>0.89831622121872001</v>
      </c>
      <c r="M7" s="4">
        <f>_xlfn.STDEV.P(I7:K7)</f>
        <v>4.9202264983088495E-2</v>
      </c>
      <c r="O7" s="4">
        <f>D7/B7</f>
        <v>0.89748445399615973</v>
      </c>
      <c r="Q7">
        <v>2.5</v>
      </c>
      <c r="R7" s="4">
        <f>O7</f>
        <v>0.89748445399615973</v>
      </c>
      <c r="S7" s="4">
        <f>O16</f>
        <v>0.86184009080046686</v>
      </c>
      <c r="T7" s="4">
        <f>O25</f>
        <v>0.98133389594803977</v>
      </c>
      <c r="U7" s="4">
        <f>AVERAGE(R7:T7)</f>
        <v>0.91355281358155549</v>
      </c>
      <c r="V7" s="4">
        <f>_xlfn.STDEV.P(R7:U7)</f>
        <v>4.3378200181575732E-2</v>
      </c>
    </row>
    <row r="8" spans="1:22" x14ac:dyDescent="0.2">
      <c r="A8">
        <v>10</v>
      </c>
      <c r="B8">
        <f>[1]R1!E41</f>
        <v>456200</v>
      </c>
      <c r="C8">
        <f>[1]R1!E42</f>
        <v>711091</v>
      </c>
      <c r="D8">
        <f>[1]R1!E43</f>
        <v>727253</v>
      </c>
      <c r="F8" s="4">
        <f>C8/B8</f>
        <v>1.5587264357737833</v>
      </c>
      <c r="G8">
        <v>10</v>
      </c>
      <c r="H8">
        <f>G8/2</f>
        <v>5</v>
      </c>
      <c r="I8" s="4">
        <f>F8</f>
        <v>1.5587264357737833</v>
      </c>
      <c r="J8" s="4">
        <f>F17</f>
        <v>1.7503084324414542</v>
      </c>
      <c r="K8" s="4">
        <f>F26</f>
        <v>1.9558314535535593</v>
      </c>
      <c r="L8" s="4">
        <f>AVERAGE(I8:K8)</f>
        <v>1.7549554405895991</v>
      </c>
      <c r="M8" s="4">
        <f>_xlfn.STDEV.P(I8:K8)</f>
        <v>0.16215074221233305</v>
      </c>
      <c r="O8" s="4">
        <f>D8/B8</f>
        <v>1.5941538798772468</v>
      </c>
      <c r="Q8">
        <v>5</v>
      </c>
      <c r="R8" s="4">
        <f>O8</f>
        <v>1.5941538798772468</v>
      </c>
      <c r="S8" s="4">
        <f>O17</f>
        <v>1.7852814009035323</v>
      </c>
      <c r="T8" s="4">
        <f>O26</f>
        <v>2.0008132171045925</v>
      </c>
      <c r="U8" s="4">
        <f>AVERAGE(R8:T8)</f>
        <v>1.7934161659617907</v>
      </c>
      <c r="V8" s="4">
        <f>_xlfn.STDEV.P(R8:U8)</f>
        <v>0.14386206056577394</v>
      </c>
    </row>
    <row r="9" spans="1:22" x14ac:dyDescent="0.2">
      <c r="F9" s="4"/>
      <c r="O9" s="4"/>
    </row>
    <row r="10" spans="1:22" x14ac:dyDescent="0.2">
      <c r="A10" t="s">
        <v>25</v>
      </c>
      <c r="B10" t="s">
        <v>0</v>
      </c>
      <c r="C10" t="s">
        <v>1</v>
      </c>
      <c r="D10" t="s">
        <v>2</v>
      </c>
      <c r="F10" s="4"/>
      <c r="O10" s="4"/>
    </row>
    <row r="11" spans="1:22" x14ac:dyDescent="0.2">
      <c r="A11">
        <v>0</v>
      </c>
      <c r="B11">
        <f>[1]R2!E4</f>
        <v>434590</v>
      </c>
      <c r="C11">
        <v>0</v>
      </c>
      <c r="D11">
        <v>0</v>
      </c>
      <c r="F11" s="4">
        <f>C11/B11</f>
        <v>0</v>
      </c>
      <c r="O11" s="4">
        <f>D11/B11</f>
        <v>0</v>
      </c>
    </row>
    <row r="12" spans="1:22" x14ac:dyDescent="0.2">
      <c r="A12">
        <v>0.3125</v>
      </c>
      <c r="B12">
        <f>[1]R2!E7</f>
        <v>442973</v>
      </c>
      <c r="C12">
        <f>[1]R2!E8</f>
        <v>22693</v>
      </c>
      <c r="D12">
        <f>[1]R2!E9</f>
        <v>22363</v>
      </c>
      <c r="F12" s="4">
        <f>C12/B12</f>
        <v>5.1228855934786093E-2</v>
      </c>
      <c r="O12" s="4">
        <f>D12/B12</f>
        <v>5.0483889537285567E-2</v>
      </c>
    </row>
    <row r="13" spans="1:22" x14ac:dyDescent="0.2">
      <c r="A13">
        <v>0.625</v>
      </c>
      <c r="B13">
        <f>[1]R2!E13</f>
        <v>442045</v>
      </c>
      <c r="C13">
        <f>[1]R2!E14</f>
        <v>45458</v>
      </c>
      <c r="D13">
        <f>[1]R2!E15</f>
        <v>45393</v>
      </c>
      <c r="F13" s="4">
        <f>C13/B13</f>
        <v>0.10283568414980375</v>
      </c>
      <c r="O13" s="4">
        <f>D13/B13</f>
        <v>0.10268864029680236</v>
      </c>
    </row>
    <row r="14" spans="1:22" x14ac:dyDescent="0.2">
      <c r="A14">
        <v>1.25</v>
      </c>
      <c r="B14">
        <f>[1]R2!E19</f>
        <v>428464</v>
      </c>
      <c r="C14">
        <f>[1]R2!E20</f>
        <v>90542</v>
      </c>
      <c r="D14">
        <f>[1]R2!E21</f>
        <v>91550</v>
      </c>
      <c r="F14" s="4">
        <f>C14/B14</f>
        <v>0.2113176369543299</v>
      </c>
      <c r="O14" s="4">
        <f>D14/B14</f>
        <v>0.21367022667015198</v>
      </c>
    </row>
    <row r="15" spans="1:22" x14ac:dyDescent="0.2">
      <c r="A15">
        <v>2.5</v>
      </c>
      <c r="B15">
        <f>[1]R2!E25</f>
        <v>434679</v>
      </c>
      <c r="C15">
        <f>[1]R2!E26</f>
        <v>181761</v>
      </c>
      <c r="D15">
        <f>[1]R2!E27</f>
        <v>184149</v>
      </c>
      <c r="F15" s="4">
        <f>C15/B15</f>
        <v>0.41814994513192494</v>
      </c>
      <c r="O15" s="4">
        <f>D15/B15</f>
        <v>0.42364365428281558</v>
      </c>
    </row>
    <row r="16" spans="1:22" x14ac:dyDescent="0.2">
      <c r="A16">
        <v>5</v>
      </c>
      <c r="B16">
        <f>[1]R2!E31</f>
        <v>434359</v>
      </c>
      <c r="C16">
        <f>[1]R2!E32</f>
        <v>368454</v>
      </c>
      <c r="D16">
        <f>[1]R2!E33</f>
        <v>374348</v>
      </c>
      <c r="F16" s="4">
        <f>C16/B16</f>
        <v>0.84827067011389201</v>
      </c>
      <c r="O16" s="4">
        <f>D16/B16</f>
        <v>0.86184009080046686</v>
      </c>
    </row>
    <row r="17" spans="1:15" x14ac:dyDescent="0.2">
      <c r="A17">
        <v>10</v>
      </c>
      <c r="B17">
        <f>[1]R2!E37</f>
        <v>443371</v>
      </c>
      <c r="C17">
        <f>[1]R2!E38</f>
        <v>776036</v>
      </c>
      <c r="D17">
        <f>[1]R2!E39</f>
        <v>791542</v>
      </c>
      <c r="F17" s="4">
        <f>C17/B17</f>
        <v>1.7503084324414542</v>
      </c>
      <c r="O17" s="4">
        <f>D17/B17</f>
        <v>1.7852814009035323</v>
      </c>
    </row>
    <row r="18" spans="1:15" x14ac:dyDescent="0.2">
      <c r="F18" s="4"/>
      <c r="O18" s="4"/>
    </row>
    <row r="19" spans="1:15" x14ac:dyDescent="0.2">
      <c r="A19" t="s">
        <v>24</v>
      </c>
      <c r="B19" t="s">
        <v>0</v>
      </c>
      <c r="C19" t="s">
        <v>1</v>
      </c>
      <c r="D19" t="s">
        <v>2</v>
      </c>
      <c r="F19" s="4"/>
      <c r="O19" s="4"/>
    </row>
    <row r="20" spans="1:15" x14ac:dyDescent="0.2">
      <c r="A20">
        <v>0</v>
      </c>
      <c r="B20">
        <f>[1]R3!E3</f>
        <v>427491</v>
      </c>
      <c r="C20">
        <v>0</v>
      </c>
      <c r="D20">
        <v>0</v>
      </c>
      <c r="F20" s="4">
        <f>C20/B20</f>
        <v>0</v>
      </c>
      <c r="O20" s="4">
        <f>D20/B20</f>
        <v>0</v>
      </c>
    </row>
    <row r="21" spans="1:15" x14ac:dyDescent="0.2">
      <c r="A21">
        <v>0.3125</v>
      </c>
      <c r="B21">
        <f>[1]R3!E7</f>
        <v>441179</v>
      </c>
      <c r="C21">
        <f>[1]R3!E8</f>
        <v>25430</v>
      </c>
      <c r="D21">
        <f>[1]R3!E9</f>
        <v>25016</v>
      </c>
      <c r="F21" s="4">
        <f>C21/B21</f>
        <v>5.764100285825028E-2</v>
      </c>
      <c r="O21" s="4">
        <f>D21/B21</f>
        <v>5.6702608238379436E-2</v>
      </c>
    </row>
    <row r="22" spans="1:15" x14ac:dyDescent="0.2">
      <c r="A22">
        <v>0.625</v>
      </c>
      <c r="B22">
        <f>[1]R3!E13</f>
        <v>429742</v>
      </c>
      <c r="C22">
        <f>[1]R3!E14</f>
        <v>50070</v>
      </c>
      <c r="D22">
        <f>[1]R3!E15</f>
        <v>50052</v>
      </c>
      <c r="F22" s="4">
        <f>C22/B22</f>
        <v>0.11651176752563165</v>
      </c>
      <c r="O22" s="4">
        <f>D22/B22</f>
        <v>0.1164698819291575</v>
      </c>
    </row>
    <row r="23" spans="1:15" x14ac:dyDescent="0.2">
      <c r="A23">
        <v>1.25</v>
      </c>
      <c r="B23">
        <f>[1]R3!E19</f>
        <v>431340</v>
      </c>
      <c r="C23">
        <f>[1]R3!E20</f>
        <v>98884</v>
      </c>
      <c r="D23">
        <f>[1]R3!E21</f>
        <v>99267</v>
      </c>
      <c r="F23" s="4">
        <f>C23/B23</f>
        <v>0.22924838874205963</v>
      </c>
      <c r="O23" s="4">
        <f>D23/B23</f>
        <v>0.23013631937682572</v>
      </c>
    </row>
    <row r="24" spans="1:15" x14ac:dyDescent="0.2">
      <c r="A24">
        <v>2.5</v>
      </c>
      <c r="B24">
        <f>[1]R3!E25</f>
        <v>438907</v>
      </c>
      <c r="C24">
        <f>[1]R3!E26</f>
        <v>210211</v>
      </c>
      <c r="D24">
        <f>[1]R3!E27</f>
        <v>212453</v>
      </c>
      <c r="F24" s="4">
        <f>C24/B24</f>
        <v>0.47894200821586352</v>
      </c>
      <c r="O24" s="4">
        <f>D24/B24</f>
        <v>0.48405015185449307</v>
      </c>
    </row>
    <row r="25" spans="1:15" x14ac:dyDescent="0.2">
      <c r="A25">
        <v>5</v>
      </c>
      <c r="B25">
        <f>[1]R3!E31</f>
        <v>440799</v>
      </c>
      <c r="C25">
        <f>[1]R3!E32</f>
        <v>425462</v>
      </c>
      <c r="D25">
        <f>[1]R3!E33</f>
        <v>432571</v>
      </c>
      <c r="F25" s="4">
        <f>C25/B25</f>
        <v>0.96520636389828474</v>
      </c>
      <c r="O25" s="4">
        <f>D25/B25</f>
        <v>0.98133389594803977</v>
      </c>
    </row>
    <row r="26" spans="1:15" x14ac:dyDescent="0.2">
      <c r="A26">
        <v>10</v>
      </c>
      <c r="B26">
        <f>[1]R3!E37</f>
        <v>451294</v>
      </c>
      <c r="C26">
        <f>[1]R3!E38</f>
        <v>882655</v>
      </c>
      <c r="D26">
        <f>[1]R3!E39</f>
        <v>902955</v>
      </c>
      <c r="F26" s="4">
        <f>C26/B26</f>
        <v>1.9558314535535593</v>
      </c>
      <c r="O26" s="4">
        <f>D26/B26</f>
        <v>2.0008132171045925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CypC 4</vt:lpstr>
      <vt:lpstr>CypC 6</vt:lpstr>
      <vt:lpstr>CypC 7</vt:lpstr>
      <vt:lpstr>Auswertung 20% bubbler</vt:lpstr>
      <vt:lpstr>Standard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Dirks, Tim</cp:lastModifiedBy>
  <dcterms:created xsi:type="dcterms:W3CDTF">2024-06-17T12:43:45Z</dcterms:created>
  <dcterms:modified xsi:type="dcterms:W3CDTF">2025-01-22T13:11:09Z</dcterms:modified>
</cp:coreProperties>
</file>